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685" firstSheet="2" activeTab="26"/>
  </bookViews>
  <sheets>
    <sheet name="Подгорный д.3" sheetId="1" r:id="rId1"/>
    <sheet name="Подгорный д.4" sheetId="2" r:id="rId2"/>
    <sheet name="Подгорный д.5" sheetId="3" r:id="rId3"/>
    <sheet name="Подгорный д.6" sheetId="4" r:id="rId4"/>
    <sheet name="Подгорный д.7" sheetId="5" r:id="rId5"/>
    <sheet name="Подгорный д.8" sheetId="6" r:id="rId6"/>
    <sheet name="Подгорный д.9" sheetId="7" r:id="rId7"/>
    <sheet name="Подгорный д.16" sheetId="8" r:id="rId8"/>
    <sheet name="Подгорный д.20" sheetId="9" r:id="rId9"/>
    <sheet name="Подгорный д.22" sheetId="10" r:id="rId10"/>
    <sheet name="Подгорный д.31)" sheetId="11" r:id="rId11"/>
    <sheet name="Подгорный д.32" sheetId="12" r:id="rId12"/>
    <sheet name="Подгорный д.36" sheetId="13" r:id="rId13"/>
    <sheet name="Чуровское д.12" sheetId="14" r:id="rId14"/>
    <sheet name="Чуровское д.13" sheetId="15" r:id="rId15"/>
    <sheet name="Чуровское д.14" sheetId="16" r:id="rId16"/>
    <sheet name="Чуровское д.15" sheetId="17" r:id="rId17"/>
    <sheet name="Чуровское д.20" sheetId="18" r:id="rId18"/>
    <sheet name="Чуровское д.21" sheetId="19" r:id="rId19"/>
    <sheet name="Чуровское д.24" sheetId="20" r:id="rId20"/>
    <sheet name="Чуровское д.46" sheetId="21" r:id="rId21"/>
    <sheet name="Чуровское д.68" sheetId="22" r:id="rId22"/>
    <sheet name="Чуровское д.70" sheetId="23" r:id="rId23"/>
    <sheet name="Чуровское д.71" sheetId="24" r:id="rId24"/>
    <sheet name="Чуровское д.73" sheetId="25" r:id="rId25"/>
    <sheet name="Чуровское д.75" sheetId="26" r:id="rId26"/>
    <sheet name="Чуровское д.81" sheetId="27" r:id="rId27"/>
  </sheets>
  <definedNames/>
  <calcPr fullCalcOnLoad="1"/>
</workbook>
</file>

<file path=xl/sharedStrings.xml><?xml version="1.0" encoding="utf-8"?>
<sst xmlns="http://schemas.openxmlformats.org/spreadsheetml/2006/main" count="1566" uniqueCount="86">
  <si>
    <t>Муниципальное  унитарное  предприятие  "Чуровское  коммунальное  хозяйство"</t>
  </si>
  <si>
    <t>162565 Вологодская область Шекснинский район с.Чуровское д.6</t>
  </si>
  <si>
    <t>телефон (81751)4-22-30   (81751)4-22-26     (81751)4-22-56</t>
  </si>
  <si>
    <t>Год постройки</t>
  </si>
  <si>
    <t>Общая площадь дома</t>
  </si>
  <si>
    <t>Количество этажей</t>
  </si>
  <si>
    <t>Количество  квартир</t>
  </si>
  <si>
    <t>Количество  проживающих</t>
  </si>
  <si>
    <t>Затраты  на  содержание   и  ремонт  жилья</t>
  </si>
  <si>
    <t>стоимость 1 кв.м</t>
  </si>
  <si>
    <t>сумма</t>
  </si>
  <si>
    <t xml:space="preserve">                         ВИДЫ  РАБОТ   И  УСЛУГ</t>
  </si>
  <si>
    <t>1.Работы,необходимые для надлежащего содержания несущих конструкций  многоквартирных домов</t>
  </si>
  <si>
    <t>1.</t>
  </si>
  <si>
    <t>Работы,выполняемые в отношении всех видов фундаментов</t>
  </si>
  <si>
    <t>2.</t>
  </si>
  <si>
    <t>Работы,выполняемые для надлежащего содержания стен</t>
  </si>
  <si>
    <t>3.</t>
  </si>
  <si>
    <t>Работы,выполняемые для надлежащего содержания крыш</t>
  </si>
  <si>
    <t>4.</t>
  </si>
  <si>
    <t>II.Работы,необходимые для надлежащего содержания систем инженерно-технического обеспечения ,входящих в состав общего имущества</t>
  </si>
  <si>
    <t>5.</t>
  </si>
  <si>
    <t>Работы,выполняемые в целях надлеж.содержания систем вентиляции и дымоудаления</t>
  </si>
  <si>
    <t>5.1</t>
  </si>
  <si>
    <t>6.</t>
  </si>
  <si>
    <t>7.</t>
  </si>
  <si>
    <t>Ремонт,регулировка,тех.обслуживание систем отопления</t>
  </si>
  <si>
    <t>8.</t>
  </si>
  <si>
    <t>Работы,выполняемые в целях надлеж.содержания э/оборудования</t>
  </si>
  <si>
    <t>8.1</t>
  </si>
  <si>
    <t>Проверка и осмотр электротехнических устройств</t>
  </si>
  <si>
    <t>III.Работы и услуги по содержания иного общего имущества</t>
  </si>
  <si>
    <t>Работы по обеспечению вывоза бытовых отходов</t>
  </si>
  <si>
    <t>9.1</t>
  </si>
  <si>
    <t>Сбор и вывоз ТБО</t>
  </si>
  <si>
    <t>10.</t>
  </si>
  <si>
    <t>Обеспечение устранений аварий на внутридомовых инженерных системах</t>
  </si>
  <si>
    <t>10.1</t>
  </si>
  <si>
    <t>Аварийное обслуживание</t>
  </si>
  <si>
    <t>11.</t>
  </si>
  <si>
    <t>Услуги по управлению</t>
  </si>
  <si>
    <t xml:space="preserve">Начисление  и оплата населением за ком.услуги </t>
  </si>
  <si>
    <t>Задолженность на начало отчетного периода</t>
  </si>
  <si>
    <t>ком.услуги</t>
  </si>
  <si>
    <t>Оплачено</t>
  </si>
  <si>
    <t>Задолженность на конец отчетного периода</t>
  </si>
  <si>
    <t>Выполнено работ</t>
  </si>
  <si>
    <t>Директор МУП "ЧКХ"                               Кириков В.А.</t>
  </si>
  <si>
    <t>Проверка наличия тяги в дымовентиляционных каналах</t>
  </si>
  <si>
    <t>Работы,выполняемые для надлежащего содержания  систем водоснабжения,отопления и водоотведения</t>
  </si>
  <si>
    <t>содерж.</t>
  </si>
  <si>
    <t>Начислено за  год</t>
  </si>
  <si>
    <t>Работы,выполн. в целях надлеж.содержания оконных,дверн запол</t>
  </si>
  <si>
    <t>п.Подгорный д.3</t>
  </si>
  <si>
    <t>п.Подгорный д.4</t>
  </si>
  <si>
    <t>п.Подгорный д.5</t>
  </si>
  <si>
    <t>п.Подгорный д.6</t>
  </si>
  <si>
    <t>п.Подгорный д.7</t>
  </si>
  <si>
    <t>п.Подгорный д.8</t>
  </si>
  <si>
    <t>п.Подгорный д.9</t>
  </si>
  <si>
    <t>п.Подгорный д.16</t>
  </si>
  <si>
    <t>п.Подгорный д.20</t>
  </si>
  <si>
    <t>п.Подгорный д.22</t>
  </si>
  <si>
    <t>п.Подгорный д.31</t>
  </si>
  <si>
    <t>п.Подгорный д.32</t>
  </si>
  <si>
    <t>п.Подгорный д.36</t>
  </si>
  <si>
    <t>с.Чуровское д.12</t>
  </si>
  <si>
    <t>с.Чуровское д.13</t>
  </si>
  <si>
    <t>с.Чуровское д.14</t>
  </si>
  <si>
    <t>с.Чуровское д.15</t>
  </si>
  <si>
    <t>с.Чуровское д.20</t>
  </si>
  <si>
    <t>с.Чуровское д.21</t>
  </si>
  <si>
    <t>с.Чуровское д.24</t>
  </si>
  <si>
    <t>с.Чуровское д.46</t>
  </si>
  <si>
    <t>с.Чуровское д.68</t>
  </si>
  <si>
    <t>с.Чуровское д.70</t>
  </si>
  <si>
    <t>с.Чуровское д.71</t>
  </si>
  <si>
    <t>с.Чуровское д.73</t>
  </si>
  <si>
    <t>с.Чуровское д.75</t>
  </si>
  <si>
    <t>с.Чуровское д.81</t>
  </si>
  <si>
    <t>ОТЧЕТ  О  РАСХОДОВАНИИ  ДЕНЕЖНЫХ  СРЕДСТВ  ЗА 10 месяцев 2015 год</t>
  </si>
  <si>
    <t>Начислено за  10месяцев 2015 г</t>
  </si>
  <si>
    <t>Аварийное обслуживание,выполнение заявок</t>
  </si>
  <si>
    <t>ОТЧЕТ  О  РАСХОДОВАНИИ  ДЕНЕЖНЫХ  СРЕДСТВ  ЗА 2015 год</t>
  </si>
  <si>
    <t>Аварийное обслуживание,выполнение заявок населения</t>
  </si>
  <si>
    <t>Обеспечение устранений аварий на внутридомовых инженерных системах ВДГО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</si>
</sst>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  <xf numFmtId="16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9" fontId="1" fillId="0" borderId="1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0">
      <selection activeCell="J13" sqref="J13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53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1979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544.3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11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22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1139.1</v>
      </c>
      <c r="J21" s="9">
        <f>I21/544.3/12</f>
        <v>0.17439830975564943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1661.2</v>
      </c>
      <c r="J22" s="9">
        <f>I22/544.3/12</f>
        <v>0.2543327821666973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9587.6</v>
      </c>
      <c r="J23" s="9">
        <f>I23/544.3/12</f>
        <v>1.467879233265969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2088.3</v>
      </c>
      <c r="J24" s="9">
        <f>I24/544.3/12</f>
        <v>0.31972257945985677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5173.5</v>
      </c>
      <c r="J27" s="9">
        <f>I27/544.3/12</f>
        <v>0.7920723865515341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10394.4</v>
      </c>
      <c r="J28" s="9">
        <f>I28/544.3/12</f>
        <v>1.591401800477678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4224.2</v>
      </c>
      <c r="J31" s="9">
        <f>I31/544.3/12</f>
        <v>0.6467328066629923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19747.21</v>
      </c>
      <c r="J34" s="9">
        <f>I34/544.3/12</f>
        <v>3.023334251944393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82</v>
      </c>
      <c r="C36" s="32"/>
      <c r="D36" s="32"/>
      <c r="E36" s="32"/>
      <c r="F36" s="32"/>
      <c r="G36" s="32"/>
      <c r="H36" s="32"/>
      <c r="I36" s="10">
        <v>13194.8</v>
      </c>
      <c r="J36" s="9">
        <f>I36/544.3/12</f>
        <v>2.0201482025843593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19258.87</v>
      </c>
      <c r="J37" s="9">
        <f>I37/544.3/12</f>
        <v>2.9485684977647133</v>
      </c>
    </row>
    <row r="38" spans="9:10" ht="12.75">
      <c r="I38" s="11">
        <f>I21+I22+I23+I24+I27+I28+I31+I34+I36+I37</f>
        <v>86469.18</v>
      </c>
      <c r="J38" s="11">
        <f>J21+J22+J23+J24+J27+J28+J31++J36+J37+J34</f>
        <v>13.238590850633841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7842.03</v>
      </c>
      <c r="J42" s="1">
        <v>31632.81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100564.82</v>
      </c>
      <c r="J43" s="1">
        <v>409191.56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">
        <v>99353.7</v>
      </c>
      <c r="J44" s="1">
        <v>403004.35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">
        <f>I42+I43-I44</f>
        <v>9053.150000000009</v>
      </c>
      <c r="J45" s="1">
        <f>J42+J43-J44</f>
        <v>37820.02000000002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9">
        <v>86469.18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9">
      <selection activeCell="N30" sqref="N30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62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1975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56.1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1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2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117.41</v>
      </c>
      <c r="J21" s="9">
        <f>I21/56.1/12</f>
        <v>0.17440582293523468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171.22</v>
      </c>
      <c r="J22" s="9">
        <f>I22/56.1/12</f>
        <v>0.25433749257278665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988.17</v>
      </c>
      <c r="J23" s="9">
        <f>I23/56.1/12</f>
        <v>1.4678698752228163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215.25</v>
      </c>
      <c r="J24" s="9">
        <f>I24/56.1/12</f>
        <v>0.3197415329768271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533.22</v>
      </c>
      <c r="J27" s="9">
        <f>I27/56.1/12</f>
        <v>0.7920677361853833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1071.33</v>
      </c>
      <c r="J28" s="9">
        <f>I28/56.1/12</f>
        <v>1.591399286987522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435.38</v>
      </c>
      <c r="J31" s="9">
        <f>I31/56.1/12</f>
        <v>0.6467320261437909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2035.31</v>
      </c>
      <c r="J34" s="9">
        <f>I34/56.1/12</f>
        <v>3.0233363042186574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1359.96</v>
      </c>
      <c r="J36" s="9">
        <f>I36/56.1/12</f>
        <v>2.0201426024955436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1984.98</v>
      </c>
      <c r="J37" s="9">
        <f>I37/56.1/12</f>
        <v>2.9485739750445634</v>
      </c>
    </row>
    <row r="38" spans="9:10" ht="12.75">
      <c r="I38" s="15">
        <f>I21+I22+I23+I24+I27+I28+I31+I34+I36+I37</f>
        <v>8912.23</v>
      </c>
      <c r="J38" s="11">
        <f>J21+J22+J23+J24+J27+J28+J31++J36+J37+J34</f>
        <v>13.238606654783126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0</v>
      </c>
      <c r="J42" s="1">
        <v>0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9519.02</v>
      </c>
      <c r="J43" s="1">
        <v>36223.12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8694.35</v>
      </c>
      <c r="J44" s="1">
        <v>32033.57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824.6700000000001</v>
      </c>
      <c r="J45" s="1">
        <f>J42+J43-J44</f>
        <v>4189.550000000003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v>8912.23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  <mergeCell ref="A3:J3"/>
    <mergeCell ref="A4:J4"/>
    <mergeCell ref="A5:J5"/>
    <mergeCell ref="A6:J6"/>
    <mergeCell ref="A13:I13"/>
    <mergeCell ref="B26:H26"/>
    <mergeCell ref="B24:H24"/>
    <mergeCell ref="A25:J25"/>
    <mergeCell ref="B27:H27"/>
    <mergeCell ref="B28:H28"/>
    <mergeCell ref="B29:H29"/>
    <mergeCell ref="B30:H30"/>
    <mergeCell ref="B31:H31"/>
    <mergeCell ref="A32:J32"/>
    <mergeCell ref="B33:I33"/>
    <mergeCell ref="B34:H34"/>
    <mergeCell ref="B35:H35"/>
    <mergeCell ref="B36:H36"/>
    <mergeCell ref="B37:H37"/>
    <mergeCell ref="B39:J39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0">
      <selection activeCell="K35" sqref="K35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63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1969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466.9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12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26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1071.06</v>
      </c>
      <c r="J21" s="9">
        <f>I21/466.9/12</f>
        <v>0.19116513171985436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1561.97</v>
      </c>
      <c r="J22" s="9">
        <f>I22/466.9/12</f>
        <v>0.27878382237452703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9014.78</v>
      </c>
      <c r="J23" s="9">
        <f>I23/466.9/12</f>
        <v>1.608977654030128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1963.62</v>
      </c>
      <c r="J24" s="9">
        <f>I24/466.9/12</f>
        <v>0.3504711929749411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4864.41</v>
      </c>
      <c r="J27" s="9">
        <f>I27/466.9/12</f>
        <v>0.8682105375883488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9773.46</v>
      </c>
      <c r="J28" s="9">
        <f>I28/466.9/12</f>
        <v>1.7443885200257014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3971.86</v>
      </c>
      <c r="J31" s="9">
        <f>I31/466.9/12</f>
        <v>0.7089062611551368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20067.37</v>
      </c>
      <c r="J34" s="9">
        <f>I34/466.9/12</f>
        <v>3.5816680945241663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12406.49</v>
      </c>
      <c r="J36" s="9">
        <f>I36/466.9/12</f>
        <v>2.2143374741200827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16520.24</v>
      </c>
      <c r="J37" s="9">
        <f>I37/466.9/12</f>
        <v>2.9485685728564293</v>
      </c>
    </row>
    <row r="38" spans="9:10" ht="12.75">
      <c r="I38" s="15">
        <f>I21+I22+I23+I24+I27+I28+I31+I34+I36+I37</f>
        <v>81215.26</v>
      </c>
      <c r="J38" s="11">
        <f>J21+J22+J23+J24+J27+J28+J31++J36+J37+J34</f>
        <v>14.495477261369317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8211.12</v>
      </c>
      <c r="J42" s="1">
        <v>39768.38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86264.18</v>
      </c>
      <c r="J43" s="1">
        <v>364001.96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81754.38</v>
      </c>
      <c r="J44" s="1">
        <v>341740.7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12720.919999999984</v>
      </c>
      <c r="J45" s="1">
        <f>J42+J43-J44</f>
        <v>62029.640000000014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v>81215.27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">
      <selection activeCell="N34" sqref="N34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64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1971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700.9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33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1466.85</v>
      </c>
      <c r="J21" s="9">
        <f>I21/700.9/12</f>
        <v>0.17440077043800828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2139.16</v>
      </c>
      <c r="J22" s="9">
        <f>I22/700.9/12</f>
        <v>0.25433490274409093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12345.99</v>
      </c>
      <c r="J23" s="9">
        <f>I23/700.9/12</f>
        <v>1.4678734484234557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2689.23</v>
      </c>
      <c r="J24" s="9">
        <f>I24/700.9/12</f>
        <v>0.319735340276787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6661.95</v>
      </c>
      <c r="J27" s="9">
        <f>I27/700.9/12</f>
        <v>0.7920709088315023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13385.01</v>
      </c>
      <c r="J28" s="9">
        <f>I28/700.9/12</f>
        <v>1.5914074761021544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5439.57</v>
      </c>
      <c r="J31" s="9">
        <f>I31/700.9/12</f>
        <v>0.6467363389927236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25428.66</v>
      </c>
      <c r="J34" s="9">
        <f>I34/700.9/12</f>
        <v>3.023334284491368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16991.02</v>
      </c>
      <c r="J36" s="9">
        <f>I36/700.9/12</f>
        <v>2.020143149284254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24799.82</v>
      </c>
      <c r="J37" s="9">
        <f>I37/700.9/12</f>
        <v>2.9485685071574643</v>
      </c>
    </row>
    <row r="38" spans="9:10" ht="12.75">
      <c r="I38" s="15">
        <f>I21+I22+I23+I24+I27+I28+I31+I34+I36+I37</f>
        <v>111347.26000000001</v>
      </c>
      <c r="J38" s="11">
        <f>J21+J22+J23+J24+J27+J28+J31++J36+J37+J34</f>
        <v>13.238605126741808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18708.72</v>
      </c>
      <c r="J42" s="1">
        <v>90248.93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129498.38</v>
      </c>
      <c r="J43" s="1">
        <v>520733.06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120507.03</v>
      </c>
      <c r="J44" s="1">
        <v>477711.63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27700.070000000007</v>
      </c>
      <c r="J45" s="1">
        <f>J42+J43-J44</f>
        <v>133270.36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v>111347.26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  <mergeCell ref="A3:J3"/>
    <mergeCell ref="A4:J4"/>
    <mergeCell ref="A5:J5"/>
    <mergeCell ref="A6:J6"/>
    <mergeCell ref="A13:I13"/>
    <mergeCell ref="B26:H26"/>
    <mergeCell ref="B24:H24"/>
    <mergeCell ref="A25:J25"/>
    <mergeCell ref="B27:H27"/>
    <mergeCell ref="B28:H28"/>
    <mergeCell ref="B29:H29"/>
    <mergeCell ref="B30:H30"/>
    <mergeCell ref="B31:H31"/>
    <mergeCell ref="A32:J32"/>
    <mergeCell ref="B33:I33"/>
    <mergeCell ref="B34:H34"/>
    <mergeCell ref="B35:H35"/>
    <mergeCell ref="B36:H36"/>
    <mergeCell ref="B37:H37"/>
    <mergeCell ref="B39:J39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">
      <selection activeCell="J38" sqref="J38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65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1955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78.4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1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2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9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164.08</v>
      </c>
      <c r="J21" s="9">
        <f>I21/78.4/12</f>
        <v>0.17440476190476192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239.28</v>
      </c>
      <c r="J22" s="9">
        <f>I22/78.4/12</f>
        <v>0.2543367346938775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1380.98</v>
      </c>
      <c r="J23" s="9">
        <f>I23/78.4/12</f>
        <v>1.467878401360544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300.81</v>
      </c>
      <c r="J24" s="9">
        <f>I24/78.4/12</f>
        <v>0.31973852040816325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745.18</v>
      </c>
      <c r="J27" s="9">
        <f>I27/78.4/12</f>
        <v>0.7920705782312925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1497.2</v>
      </c>
      <c r="J28" s="9">
        <f>I28/78.4/12</f>
        <v>1.5914115646258502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608.5</v>
      </c>
      <c r="J31" s="9">
        <f>I31/78.4/12</f>
        <v>0.6467899659863945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2844.35</v>
      </c>
      <c r="J34" s="9">
        <f>I34/78.4/12</f>
        <v>3.0233312074829928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1900.55</v>
      </c>
      <c r="J36" s="9">
        <f>I36/78.4/12</f>
        <v>2.020142431972789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2774.01</v>
      </c>
      <c r="J37" s="9">
        <f>I37/78.4/12</f>
        <v>2.9485650510204082</v>
      </c>
    </row>
    <row r="38" spans="9:10" ht="12.75">
      <c r="I38" s="15">
        <f>I21+I22+I23+I24+I27+I28+I31+I34+I36+I37</f>
        <v>12454.939999999999</v>
      </c>
      <c r="J38" s="11">
        <f>J21+J22+J23+J24+J27+J28+J31++J36+J37+J34</f>
        <v>13.238669217687075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18514.41</v>
      </c>
      <c r="J42" s="1">
        <v>2880.22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13302.94</v>
      </c>
      <c r="J43" s="1">
        <v>17164.44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2437.25</v>
      </c>
      <c r="J44" s="1">
        <v>5562.75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29380.1</v>
      </c>
      <c r="J45" s="1">
        <f>J42+J43-J44</f>
        <v>14481.91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v>12454.88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3">
      <selection activeCell="M36" sqref="M36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66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1973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722.3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36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1618.51</v>
      </c>
      <c r="J21" s="9">
        <f>I21/722.3/12</f>
        <v>0.1867310443490701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2360.32</v>
      </c>
      <c r="J22" s="9">
        <f>I22/722.3/12</f>
        <v>0.2723152891227099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13622.44</v>
      </c>
      <c r="J23" s="9">
        <f>I23/722.3/12</f>
        <v>1.5716507453043518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12142.26</v>
      </c>
      <c r="J24" s="9">
        <f>I24/722.3/12</f>
        <v>1.4008791360930362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7350.72</v>
      </c>
      <c r="J27" s="9">
        <f>I27/722.3/12</f>
        <v>0.8480686695278971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14768.88</v>
      </c>
      <c r="J28" s="9">
        <f>I28/722.3/12</f>
        <v>1.703918039595736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6001.97</v>
      </c>
      <c r="J31" s="9">
        <f>I31/722.3/12</f>
        <v>0.6924604273385944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26205.1</v>
      </c>
      <c r="J34" s="9">
        <f>I34/722.3/12</f>
        <v>3.023339794176012</v>
      </c>
    </row>
    <row r="35" spans="1:10" ht="27" customHeight="1">
      <c r="A35" s="3" t="s">
        <v>35</v>
      </c>
      <c r="B35" s="33" t="s">
        <v>85</v>
      </c>
      <c r="C35" s="33"/>
      <c r="D35" s="33"/>
      <c r="E35" s="33"/>
      <c r="F35" s="33"/>
      <c r="G35" s="33"/>
      <c r="H35" s="33"/>
      <c r="I35" s="4">
        <v>3730.95</v>
      </c>
      <c r="J35" s="9">
        <f>I35/722.3/12</f>
        <v>0.4304478748442475</v>
      </c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15026.82</v>
      </c>
      <c r="J36" s="9">
        <f>I36/722.3/12</f>
        <v>1.733677142461581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25557</v>
      </c>
      <c r="J37" s="9">
        <f>I37/722.3/12</f>
        <v>2.9485670773916657</v>
      </c>
    </row>
    <row r="38" spans="9:10" ht="12.75">
      <c r="I38" s="15">
        <f>I21+I22+I23+I24+I27+I28+I31+I34+I36+I37+I35</f>
        <v>128384.96999999999</v>
      </c>
      <c r="J38" s="11">
        <f>J21+J22+J23+J24+J27+J28+J31++J36+J37+J34+J35</f>
        <v>14.812055240204902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12965.2</v>
      </c>
      <c r="J42" s="1">
        <v>54419.11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133452.2</v>
      </c>
      <c r="J43" s="1">
        <v>587552.39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138109.5</v>
      </c>
      <c r="J44" s="1">
        <v>596791.96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8307.900000000023</v>
      </c>
      <c r="J45" s="1">
        <f>J42+J43-J44</f>
        <v>45179.54000000004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128384.96999999999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  <mergeCell ref="A3:J3"/>
    <mergeCell ref="A4:J4"/>
    <mergeCell ref="A5:J5"/>
    <mergeCell ref="A6:J6"/>
    <mergeCell ref="A13:I13"/>
    <mergeCell ref="B26:H26"/>
    <mergeCell ref="B24:H24"/>
    <mergeCell ref="A25:J25"/>
    <mergeCell ref="B27:H27"/>
    <mergeCell ref="B28:H28"/>
    <mergeCell ref="B29:H29"/>
    <mergeCell ref="B30:H30"/>
    <mergeCell ref="B31:H31"/>
    <mergeCell ref="A32:J32"/>
    <mergeCell ref="B33:I33"/>
    <mergeCell ref="B34:H34"/>
    <mergeCell ref="B35:H35"/>
    <mergeCell ref="B36:H36"/>
    <mergeCell ref="B37:H37"/>
    <mergeCell ref="B39:J39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">
      <selection activeCell="J38" sqref="J38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67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1982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717.1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41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1707.59</v>
      </c>
      <c r="J21" s="9">
        <f>I21/710.9/12</f>
        <v>0.2001676278895297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2490.23</v>
      </c>
      <c r="J22" s="9">
        <f>I22/710.9/12</f>
        <v>0.2919104890514372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14372.18</v>
      </c>
      <c r="J23" s="9">
        <f>I23/710.9/12</f>
        <v>1.6847400009377784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11130.57</v>
      </c>
      <c r="J24" s="9">
        <f>I24/710.9/12</f>
        <v>1.3047510198340133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7755.29</v>
      </c>
      <c r="J27" s="9">
        <f>I27/710.9/12</f>
        <v>0.9090929338397337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15581.73</v>
      </c>
      <c r="J28" s="9">
        <f>I28/710.9/12</f>
        <v>1.8265262343508228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6332.3</v>
      </c>
      <c r="J31" s="9">
        <f>I31/710.9/12</f>
        <v>0.7422867726356263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26016.4</v>
      </c>
      <c r="J34" s="9">
        <f>I34/710.9/12</f>
        <v>3.0497022553570594</v>
      </c>
    </row>
    <row r="35" spans="1:10" ht="27" customHeight="1">
      <c r="A35" s="3" t="s">
        <v>35</v>
      </c>
      <c r="B35" s="33" t="s">
        <v>85</v>
      </c>
      <c r="C35" s="33"/>
      <c r="D35" s="33"/>
      <c r="E35" s="33"/>
      <c r="F35" s="33"/>
      <c r="G35" s="33"/>
      <c r="H35" s="33"/>
      <c r="I35" s="4">
        <v>3522</v>
      </c>
      <c r="J35" s="9">
        <f>I35/710.9/12</f>
        <v>0.41285694190462796</v>
      </c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19779.54</v>
      </c>
      <c r="J36" s="9">
        <f>I36/710.9/12</f>
        <v>2.3186031790687864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25373</v>
      </c>
      <c r="J37" s="9">
        <f>I37/710.9/12</f>
        <v>2.9742814272987292</v>
      </c>
    </row>
    <row r="38" spans="9:10" ht="12.75">
      <c r="I38" s="15">
        <f>I21+I22+I23+I24+I27+I28+I31+I34+I36+I37+I35</f>
        <v>134060.83000000002</v>
      </c>
      <c r="J38" s="11">
        <f>J21+J22+J23+J24+J27+J28+J31++J36+J37+J34+J35</f>
        <v>15.714918882168146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20009.8</v>
      </c>
      <c r="J42" s="1">
        <v>80907.85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131934.3</v>
      </c>
      <c r="J43" s="1">
        <v>566705.19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133545.4</v>
      </c>
      <c r="J44" s="1">
        <v>565995.71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18398.699999999983</v>
      </c>
      <c r="J45" s="1">
        <f>J42+J43-J44</f>
        <v>81617.32999999996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134060.83000000002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">
      <selection activeCell="M38" sqref="M38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68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1967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448.3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10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21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978.37</v>
      </c>
      <c r="J21" s="9">
        <f>I21/448.3/12</f>
        <v>0.1818666815376608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1426.78</v>
      </c>
      <c r="J22" s="9">
        <f>I22/448.3/12</f>
        <v>0.2652204624879173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8234.57</v>
      </c>
      <c r="J23" s="9">
        <f>I23/448.3/12</f>
        <v>1.5307030262473045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1793.67</v>
      </c>
      <c r="J24" s="9">
        <f>I24/448.3/12</f>
        <v>0.3334207004238234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4443.41</v>
      </c>
      <c r="J27" s="9">
        <f>I27/448.3/12</f>
        <v>0.8259740501152502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8927.58</v>
      </c>
      <c r="J28" s="9">
        <f>I28/448.3/12</f>
        <v>1.6595248717376758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3628.1</v>
      </c>
      <c r="J31" s="9">
        <f>I31/448.3/12</f>
        <v>0.6744181723548218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16264.3</v>
      </c>
      <c r="J34" s="9">
        <f>I34/448.3/12</f>
        <v>3.0233288720350955</v>
      </c>
    </row>
    <row r="35" spans="1:10" ht="27" customHeight="1">
      <c r="A35" s="3" t="s">
        <v>35</v>
      </c>
      <c r="B35" s="33" t="s">
        <v>85</v>
      </c>
      <c r="C35" s="33"/>
      <c r="D35" s="33"/>
      <c r="E35" s="33"/>
      <c r="F35" s="33"/>
      <c r="G35" s="33"/>
      <c r="H35" s="33"/>
      <c r="I35" s="4">
        <v>2273.12</v>
      </c>
      <c r="J35" s="9">
        <f>I35/448.3/12</f>
        <v>0.42254442709495127</v>
      </c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11332.73</v>
      </c>
      <c r="J36" s="9">
        <f>I36/448.3/12</f>
        <v>2.1066120157632535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15862.1</v>
      </c>
      <c r="J37" s="9">
        <f>I37/448.3/12</f>
        <v>2.9485649490668453</v>
      </c>
    </row>
    <row r="38" spans="9:10" ht="12.75">
      <c r="I38" s="15">
        <f>I21+I22+I23+I24+I27+I28+I31+I34+I36+I37+I35</f>
        <v>75164.73</v>
      </c>
      <c r="J38" s="11">
        <f>J21+J22+J23+J24+J27+J28+J31++J36+J37+J34+J35</f>
        <v>13.972178228864601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6492</v>
      </c>
      <c r="J42" s="1">
        <v>28788.05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82827.9</v>
      </c>
      <c r="J43" s="1">
        <v>376842.02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85132.3</v>
      </c>
      <c r="J44" s="1">
        <v>378670.89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4187.599999999991</v>
      </c>
      <c r="J45" s="1">
        <f>J42+J43-J44</f>
        <v>26959.179999999993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75164.73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  <mergeCell ref="A3:J3"/>
    <mergeCell ref="A4:J4"/>
    <mergeCell ref="A5:J5"/>
    <mergeCell ref="A6:J6"/>
    <mergeCell ref="A13:I13"/>
    <mergeCell ref="B26:H26"/>
    <mergeCell ref="B24:H24"/>
    <mergeCell ref="A25:J25"/>
    <mergeCell ref="B27:H27"/>
    <mergeCell ref="B28:H28"/>
    <mergeCell ref="B29:H29"/>
    <mergeCell ref="B30:H30"/>
    <mergeCell ref="B31:H31"/>
    <mergeCell ref="A32:J32"/>
    <mergeCell ref="B33:I33"/>
    <mergeCell ref="B34:H34"/>
    <mergeCell ref="B35:H35"/>
    <mergeCell ref="B36:H36"/>
    <mergeCell ref="B37:H37"/>
    <mergeCell ref="B39:J39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3">
      <selection activeCell="N47" sqref="N47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69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1979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719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44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1509.22</v>
      </c>
      <c r="J21" s="9">
        <f>I21/719/12</f>
        <v>0.17492118683356514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2200.94</v>
      </c>
      <c r="J22" s="9">
        <f>I22/719/12</f>
        <v>0.2550927213722763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12702.59</v>
      </c>
      <c r="J23" s="9">
        <f>I23/719/12</f>
        <v>1.472251970329161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2766.9</v>
      </c>
      <c r="J24" s="9">
        <f>I24/719/12</f>
        <v>0.3206884561891516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6854.37</v>
      </c>
      <c r="J27" s="9">
        <f>I27/719/12</f>
        <v>0.7944332406119611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13771.62</v>
      </c>
      <c r="J28" s="9">
        <f>I28/719/12</f>
        <v>1.5961543810848402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5596.69</v>
      </c>
      <c r="J31" s="9">
        <f>I31/719/12</f>
        <v>0.6486659712563746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26085.3</v>
      </c>
      <c r="J34" s="9">
        <f>I34/719/12</f>
        <v>3.0233310152990263</v>
      </c>
    </row>
    <row r="35" spans="1:10" ht="27" customHeight="1">
      <c r="A35" s="3" t="s">
        <v>35</v>
      </c>
      <c r="B35" s="33" t="s">
        <v>85</v>
      </c>
      <c r="C35" s="33"/>
      <c r="D35" s="33"/>
      <c r="E35" s="33"/>
      <c r="F35" s="33"/>
      <c r="G35" s="33"/>
      <c r="H35" s="33"/>
      <c r="I35" s="4">
        <v>3538.11</v>
      </c>
      <c r="J35" s="9">
        <f>I35/719/12</f>
        <v>0.4100730180806676</v>
      </c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17481.78</v>
      </c>
      <c r="J36" s="9">
        <f>I36/719/12</f>
        <v>2.0261682892906814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25440.3</v>
      </c>
      <c r="J37" s="9">
        <f>I37/719/12</f>
        <v>2.9485744089012518</v>
      </c>
    </row>
    <row r="38" spans="9:10" ht="12.75">
      <c r="I38" s="15">
        <f>I21+I22+I23+I24+I27+I28+I31+I34+I36+I37+I35</f>
        <v>117947.82</v>
      </c>
      <c r="J38" s="11">
        <f>J21+J22+J23+J24+J27+J28+J31++J36+J37+J34+J35</f>
        <v>13.670354659248957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13584.1</v>
      </c>
      <c r="J42" s="1">
        <v>55672.62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132842.4</v>
      </c>
      <c r="J43" s="1">
        <v>567355.95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130503.6</v>
      </c>
      <c r="J44" s="1">
        <v>539336.02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15922.899999999994</v>
      </c>
      <c r="J45" s="1">
        <f>J42+J43-J44</f>
        <v>83692.54999999993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117947.82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">
      <selection activeCell="L43" sqref="L43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70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1978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38.5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1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1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80.57</v>
      </c>
      <c r="J21" s="9">
        <f>I21/38.5/12</f>
        <v>0.1743939393939394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117.5</v>
      </c>
      <c r="J22" s="9">
        <f>I22/38.5/12</f>
        <v>0.25432900432900435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678.16</v>
      </c>
      <c r="J23" s="9">
        <f>I23/38.5/12</f>
        <v>1.4678787878787878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147.72</v>
      </c>
      <c r="J24" s="9">
        <f>I24/38.5/12</f>
        <v>0.3197402597402597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365.94</v>
      </c>
      <c r="J27" s="9">
        <f>I27/38.5/12</f>
        <v>0.792077922077922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735.23</v>
      </c>
      <c r="J28" s="9">
        <f>I28/38.5/12</f>
        <v>1.5914069264069264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298.79</v>
      </c>
      <c r="J31" s="9">
        <f>I31/38.5/12</f>
        <v>0.6467316017316017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1666.29</v>
      </c>
      <c r="J34" s="9">
        <f>I34/38.5/12</f>
        <v>3.6066883116883113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933.31</v>
      </c>
      <c r="J36" s="9">
        <f>I36/38.5/12</f>
        <v>2.020151515151515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1362.24</v>
      </c>
      <c r="J37" s="9">
        <f>I37/38.5/12</f>
        <v>2.9485714285714284</v>
      </c>
    </row>
    <row r="38" spans="9:10" ht="12.75">
      <c r="I38" s="15">
        <f>I21+I22+I23+I24+I27+I28+I31+I34+I36+I37</f>
        <v>6385.75</v>
      </c>
      <c r="J38" s="11">
        <f>J21+J22+J23+J24+J27+J28+J31++J36+J37+J34</f>
        <v>13.821969696969695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518.98</v>
      </c>
      <c r="J42" s="1">
        <v>1985.06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6482.6</v>
      </c>
      <c r="J43" s="1">
        <v>24738.97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6445.7</v>
      </c>
      <c r="J44" s="1">
        <v>23848.85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555.8800000000001</v>
      </c>
      <c r="J45" s="1">
        <f>J42+J43-J44</f>
        <v>2875.180000000004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6385.75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  <mergeCell ref="A3:J3"/>
    <mergeCell ref="A4:J4"/>
    <mergeCell ref="A5:J5"/>
    <mergeCell ref="A6:J6"/>
    <mergeCell ref="A13:I13"/>
    <mergeCell ref="B26:H26"/>
    <mergeCell ref="B24:H24"/>
    <mergeCell ref="A25:J25"/>
    <mergeCell ref="B27:H27"/>
    <mergeCell ref="B28:H28"/>
    <mergeCell ref="B29:H29"/>
    <mergeCell ref="B30:H30"/>
    <mergeCell ref="B31:H31"/>
    <mergeCell ref="A32:J32"/>
    <mergeCell ref="B33:I33"/>
    <mergeCell ref="B34:H34"/>
    <mergeCell ref="B35:H35"/>
    <mergeCell ref="B36:H36"/>
    <mergeCell ref="B37:H37"/>
    <mergeCell ref="B39:J39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3">
      <selection activeCell="K26" sqref="K26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71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1987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30.6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1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64.04</v>
      </c>
      <c r="J21" s="9">
        <f>I21/30.6/12</f>
        <v>0.174400871459695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93.39</v>
      </c>
      <c r="J22" s="9">
        <f>I22/30.6/12</f>
        <v>0.2543300653594771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539</v>
      </c>
      <c r="J23" s="9">
        <f>I23/30.6/12</f>
        <v>1.4678649237472765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117.41</v>
      </c>
      <c r="J24" s="9">
        <f>I24/30.6/12</f>
        <v>0.3197440087145969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290.85</v>
      </c>
      <c r="J27" s="9">
        <f>I27/30.6/12</f>
        <v>0.7920751633986929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584.37</v>
      </c>
      <c r="J28" s="9">
        <f>I28/30.6/12</f>
        <v>1.591421568627451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237.48</v>
      </c>
      <c r="J31" s="9">
        <f>I31/30.6/12</f>
        <v>0.6467320261437908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1110.17</v>
      </c>
      <c r="J34" s="9">
        <f>I34/30.6/12</f>
        <v>3.0233387799564273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741.79</v>
      </c>
      <c r="J36" s="9">
        <f>I36/30.6/12</f>
        <v>2.0201252723311547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1082.71</v>
      </c>
      <c r="J37" s="9">
        <f>I37/30.6/12</f>
        <v>2.948556644880174</v>
      </c>
    </row>
    <row r="38" spans="9:10" ht="12.75">
      <c r="I38" s="15">
        <f>I21+I22+I23+I24+I27+I28+I31+I34+I36+I37</f>
        <v>4861.21</v>
      </c>
      <c r="J38" s="11">
        <f>J21+J22+J23+J24+J27+J28+J31++J36+J37+J34</f>
        <v>13.238589324618736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648.8</v>
      </c>
      <c r="J42" s="1">
        <v>3305.65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5152.4</v>
      </c>
      <c r="J43" s="1">
        <v>51823.73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5187.3</v>
      </c>
      <c r="J44" s="1">
        <v>47931.74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613.8999999999996</v>
      </c>
      <c r="J45" s="1">
        <f>J42+J43-J44</f>
        <v>7197.640000000007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4861.21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3">
      <selection activeCell="O43" sqref="O43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54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1977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695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36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1462.2</v>
      </c>
      <c r="J21" s="9">
        <f>I21/693.2/12</f>
        <v>0.17577899596076166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2132.4</v>
      </c>
      <c r="J22" s="9">
        <f>I22/693.2/12</f>
        <v>0.2563473744950952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21306.85</v>
      </c>
      <c r="J23" s="9">
        <f>I23/693.2/12</f>
        <v>2.5614120503943063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2680.7</v>
      </c>
      <c r="J24" s="9">
        <f>I24/693.2/12</f>
        <v>0.32226149259472975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6640.8</v>
      </c>
      <c r="J27" s="9">
        <f>I27/693.2/12</f>
        <v>0.7983266012694749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13342.6</v>
      </c>
      <c r="J28" s="9">
        <f>I28/693.2/12</f>
        <v>1.6039863435276016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5422.3</v>
      </c>
      <c r="J31" s="9">
        <f>I31/693.2/12</f>
        <v>0.6518441046355068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25214.6</v>
      </c>
      <c r="J34" s="9">
        <f>I34/693.2/12</f>
        <v>3.0311838815156755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84</v>
      </c>
      <c r="C36" s="32"/>
      <c r="D36" s="32"/>
      <c r="E36" s="32"/>
      <c r="F36" s="32"/>
      <c r="G36" s="32"/>
      <c r="H36" s="32"/>
      <c r="I36" s="10">
        <v>16937.15</v>
      </c>
      <c r="J36" s="9">
        <f>I36/693.2/12</f>
        <v>2.0361067032121563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24591.06</v>
      </c>
      <c r="J37" s="9">
        <f>I37/693.2/12</f>
        <v>2.9562247547605307</v>
      </c>
    </row>
    <row r="38" spans="9:10" ht="12.75">
      <c r="I38" s="16">
        <f>I21+I22+I23+I24+I27+I28+I31+I34+I36+I37</f>
        <v>119730.66</v>
      </c>
      <c r="J38" s="11">
        <f>J21+J22+J23+J24+J27+J28+J31++J36+J37+J34</f>
        <v>14.393472302365838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5611.5</v>
      </c>
      <c r="J42" s="1">
        <v>23948.63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128408.32</v>
      </c>
      <c r="J43" s="1">
        <v>559436.84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128659.67</v>
      </c>
      <c r="J44" s="1">
        <v>553985.6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5360.150000000009</v>
      </c>
      <c r="J45" s="1">
        <f>J42+J43-J44</f>
        <v>29399.869999999995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v>119730.96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  <mergeCell ref="A3:J3"/>
    <mergeCell ref="A4:J4"/>
    <mergeCell ref="A5:J5"/>
    <mergeCell ref="A6:J6"/>
    <mergeCell ref="A13:I13"/>
    <mergeCell ref="B26:H26"/>
    <mergeCell ref="B24:H24"/>
    <mergeCell ref="A25:J25"/>
    <mergeCell ref="B27:H27"/>
    <mergeCell ref="B28:H28"/>
    <mergeCell ref="B29:H29"/>
    <mergeCell ref="B30:H30"/>
    <mergeCell ref="B31:H31"/>
    <mergeCell ref="A32:J32"/>
    <mergeCell ref="B33:I33"/>
    <mergeCell ref="B34:H34"/>
    <mergeCell ref="B35:H35"/>
    <mergeCell ref="B36:H36"/>
    <mergeCell ref="B37:H37"/>
    <mergeCell ref="B39:J39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0">
      <selection activeCell="I26" sqref="I26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72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1975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152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1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4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10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318.11</v>
      </c>
      <c r="J21" s="9">
        <f>I21/152/12</f>
        <v>0.17440241228070175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431.39</v>
      </c>
      <c r="J22" s="9">
        <f>I22/152/12</f>
        <v>0.2365076754385965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2677.4</v>
      </c>
      <c r="J23" s="9">
        <f>I23/152/12</f>
        <v>1.467872807017544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583.2</v>
      </c>
      <c r="J24" s="9">
        <f>I24/152/12</f>
        <v>0.31973684210526315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1444.74</v>
      </c>
      <c r="J27" s="9">
        <f>I27/152/12</f>
        <v>0.7920723684210526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2902.73</v>
      </c>
      <c r="J28" s="9">
        <f>I28/152/12</f>
        <v>1.59140899122807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1179.65</v>
      </c>
      <c r="J31" s="9">
        <f>I31/152/12</f>
        <v>0.6467379385964913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5514.56</v>
      </c>
      <c r="J34" s="9">
        <f>I34/152/12</f>
        <v>3.0233333333333334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3717.26</v>
      </c>
      <c r="J36" s="9">
        <f>I36/152/12</f>
        <v>2.0379714912280704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5378.19</v>
      </c>
      <c r="J37" s="9">
        <f>I37/152/12</f>
        <v>2.948569078947368</v>
      </c>
    </row>
    <row r="38" spans="9:10" ht="12.75">
      <c r="I38" s="15">
        <f>I21+I22+I23+I24+I27+I28+I31+I34+I36+I37</f>
        <v>24147.23</v>
      </c>
      <c r="J38" s="11">
        <f>J21+J22+J23+J24+J27+J28+J31++J36+J37+J34</f>
        <v>13.238612938596491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13419.51</v>
      </c>
      <c r="J42" s="1">
        <v>62638.95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25593.76</v>
      </c>
      <c r="J43" s="1">
        <v>113365.17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29321.23</v>
      </c>
      <c r="J44" s="1">
        <v>124502.81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9692.039999999997</v>
      </c>
      <c r="J45" s="1">
        <f>J42+J43-J44</f>
        <v>51501.31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24147.23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  <mergeCell ref="A3:J3"/>
    <mergeCell ref="A4:J4"/>
    <mergeCell ref="A5:J5"/>
    <mergeCell ref="A6:J6"/>
    <mergeCell ref="A13:I13"/>
    <mergeCell ref="B26:H26"/>
    <mergeCell ref="B24:H24"/>
    <mergeCell ref="A25:J25"/>
    <mergeCell ref="B27:H27"/>
    <mergeCell ref="B28:H28"/>
    <mergeCell ref="B29:H29"/>
    <mergeCell ref="B30:H30"/>
    <mergeCell ref="B31:H31"/>
    <mergeCell ref="A32:J32"/>
    <mergeCell ref="B33:I33"/>
    <mergeCell ref="B34:H34"/>
    <mergeCell ref="B35:H35"/>
    <mergeCell ref="B36:H36"/>
    <mergeCell ref="B37:H37"/>
    <mergeCell ref="B39:J39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4">
      <selection activeCell="L38" sqref="L38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73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1979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69.5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1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2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7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145.45</v>
      </c>
      <c r="J21" s="9">
        <f>I21/69.5/12</f>
        <v>0.17440047961630692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212.12</v>
      </c>
      <c r="J22" s="9">
        <f>I22/69.5/12</f>
        <v>0.2543405275779376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1224.21</v>
      </c>
      <c r="J23" s="9">
        <f>I23/69.5/12</f>
        <v>1.4678776978417265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266.66</v>
      </c>
      <c r="J24" s="9">
        <f>I24/69.5/12</f>
        <v>0.31973621103117505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660.59</v>
      </c>
      <c r="J27" s="9">
        <f>I27/69.5/12</f>
        <v>0.792074340527578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1327.23</v>
      </c>
      <c r="J28" s="9">
        <f>I28/69.5/12</f>
        <v>1.5914028776978417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539.38</v>
      </c>
      <c r="J31" s="9">
        <f>I31/69.5/12</f>
        <v>0.6467386091127099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2521.47</v>
      </c>
      <c r="J34" s="9">
        <f>I34/69.5/12</f>
        <v>3.023345323741007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1684.8</v>
      </c>
      <c r="J36" s="9">
        <f>I36/69.5/12</f>
        <v>2.0201438848920863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2459.11</v>
      </c>
      <c r="J37" s="9">
        <f>I37/69.5/12</f>
        <v>2.948573141486811</v>
      </c>
    </row>
    <row r="38" spans="9:10" ht="12.75">
      <c r="I38" s="15">
        <f>I21+I22+I23+I24+I27+I28+I31+I34+I36+I37</f>
        <v>11041.02</v>
      </c>
      <c r="J38" s="11">
        <f>J21+J22+J23+J24+J27+J28+J31++J36+J37+J34</f>
        <v>13.238633093525179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5412.3</v>
      </c>
      <c r="J42" s="1">
        <v>22916.98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11702.41</v>
      </c>
      <c r="J43" s="1">
        <v>49302.11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6125.07</v>
      </c>
      <c r="J44" s="1">
        <v>24000.27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10989.64</v>
      </c>
      <c r="J45" s="1">
        <f>J42+J43-J44</f>
        <v>48218.81999999999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11041.02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3">
      <selection activeCell="B39" sqref="B39:J39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1978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37.2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1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6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77.85</v>
      </c>
      <c r="J21" s="9">
        <f>I21/37.2/12</f>
        <v>0.17439516129032254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113.54</v>
      </c>
      <c r="J22" s="9">
        <f>I22/37.2/12</f>
        <v>0.25434587813620074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655.26</v>
      </c>
      <c r="J23" s="9">
        <f>I23/37.2/12</f>
        <v>1.4678763440860214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142.73</v>
      </c>
      <c r="J24" s="9">
        <f>I24/37.2/12</f>
        <v>0.3197356630824372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353.58</v>
      </c>
      <c r="J27" s="9">
        <f>I27/37.2/12</f>
        <v>0.7920698924731182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710.41</v>
      </c>
      <c r="J28" s="9">
        <f>I28/37.2/12</f>
        <v>1.591420250896057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288.7</v>
      </c>
      <c r="J31" s="9">
        <f>I31/37.2/12</f>
        <v>0.6467293906810035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1349.62</v>
      </c>
      <c r="J34" s="9">
        <f>I34/37.2/12</f>
        <v>3.0233422939068095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901.79</v>
      </c>
      <c r="J36" s="9">
        <f>I36/37.2/12</f>
        <v>2.0201388888888885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1316.24</v>
      </c>
      <c r="J37" s="9">
        <f>I37/37.2/12</f>
        <v>2.9485663082437275</v>
      </c>
    </row>
    <row r="38" spans="9:10" ht="12.75">
      <c r="I38" s="15">
        <f>I21+I22+I23+I24+I27+I28+I31+I34+I36+I37</f>
        <v>5909.719999999999</v>
      </c>
      <c r="J38" s="11">
        <f>J21+J22+J23+J24+J27+J28+J31++J36+J37+J34</f>
        <v>13.238620071684586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2411.7</v>
      </c>
      <c r="J42" s="1">
        <v>33515.84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6312.11</v>
      </c>
      <c r="J43" s="1">
        <v>110119.91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7161.54</v>
      </c>
      <c r="J44" s="1">
        <v>129450.43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1562.2699999999995</v>
      </c>
      <c r="J45" s="1">
        <f>J42+J43-J44</f>
        <v>14185.320000000007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5909.719999999999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  <mergeCell ref="A3:J3"/>
    <mergeCell ref="A4:J4"/>
    <mergeCell ref="A5:J5"/>
    <mergeCell ref="A6:J6"/>
    <mergeCell ref="A13:I13"/>
    <mergeCell ref="B26:H26"/>
    <mergeCell ref="B24:H24"/>
    <mergeCell ref="A25:J25"/>
    <mergeCell ref="B27:H27"/>
    <mergeCell ref="B28:H28"/>
    <mergeCell ref="B29:H29"/>
    <mergeCell ref="B30:H30"/>
    <mergeCell ref="B31:H31"/>
    <mergeCell ref="A32:J32"/>
    <mergeCell ref="B33:I33"/>
    <mergeCell ref="B34:H34"/>
    <mergeCell ref="B35:H35"/>
    <mergeCell ref="B36:H36"/>
    <mergeCell ref="B37:H37"/>
    <mergeCell ref="B39:J39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6">
      <selection activeCell="L41" sqref="L41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75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1983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545.4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12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27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1141.42</v>
      </c>
      <c r="J21" s="9">
        <f>I21/545.4/12</f>
        <v>0.17440105121623276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1664.57</v>
      </c>
      <c r="J22" s="9">
        <f>I22/545.4/12</f>
        <v>0.2543347390294585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9606.94</v>
      </c>
      <c r="J23" s="9">
        <f>I23/545.4/12</f>
        <v>1.4678737318176263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9092.6</v>
      </c>
      <c r="J24" s="9">
        <f>I24/545.4/12</f>
        <v>1.3892861508373062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5183.94</v>
      </c>
      <c r="J27" s="9">
        <f>I27/545.4/12</f>
        <v>0.792070040337367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10415.45</v>
      </c>
      <c r="J28" s="9">
        <f>I28/545.4/12</f>
        <v>1.5914084464001956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4232.76</v>
      </c>
      <c r="J31" s="9">
        <f>I31/545.4/12</f>
        <v>0.6467363403006968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19787.11</v>
      </c>
      <c r="J34" s="9">
        <f>I34/545.4/12</f>
        <v>3.0233330277472192</v>
      </c>
    </row>
    <row r="35" spans="1:10" ht="27" customHeight="1">
      <c r="A35" s="3" t="s">
        <v>35</v>
      </c>
      <c r="B35" s="33" t="s">
        <v>85</v>
      </c>
      <c r="C35" s="33"/>
      <c r="D35" s="33"/>
      <c r="E35" s="33"/>
      <c r="F35" s="33"/>
      <c r="G35" s="33"/>
      <c r="H35" s="33"/>
      <c r="I35" s="4">
        <v>4412.32</v>
      </c>
      <c r="J35" s="9">
        <f>I35/545.4/12</f>
        <v>0.6741718616306075</v>
      </c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13221.44</v>
      </c>
      <c r="J36" s="9">
        <f>I36/545.4/12</f>
        <v>2.020144236645887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19297.79</v>
      </c>
      <c r="J37" s="9">
        <f>I37/545.4/12</f>
        <v>2.948568329055128</v>
      </c>
    </row>
    <row r="38" spans="9:10" ht="12.75">
      <c r="I38" s="15">
        <f>I21+I22+I23+I24+I27+I28+I31+I34+I36+I37+I35</f>
        <v>98056.34</v>
      </c>
      <c r="J38" s="11">
        <f>J21+J22+J23+J24+J27+J28+J31++J36+J37+J34+J35</f>
        <v>14.982327955017725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6718.3</v>
      </c>
      <c r="J42" s="1">
        <v>27532.7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100768.2</v>
      </c>
      <c r="J43" s="1">
        <v>428547.87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100406.37</v>
      </c>
      <c r="J44" s="1">
        <v>416770.23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7080.130000000005</v>
      </c>
      <c r="J45" s="1">
        <f>J42+J43-J44</f>
        <v>39310.340000000026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98056.34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8">
      <selection activeCell="J38" sqref="J38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76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80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1992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869.2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18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36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2790.39</v>
      </c>
      <c r="J21" s="9">
        <f>I21/869.2/12</f>
        <v>0.2675247353888633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2610.99</v>
      </c>
      <c r="J22" s="9">
        <f>I22/869.2/12</f>
        <v>0.250325011504832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15069.12</v>
      </c>
      <c r="J23" s="9">
        <f>I23/869.2/12</f>
        <v>1.4447307869305108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3282.38</v>
      </c>
      <c r="J24" s="9">
        <f>I24/869.2/12</f>
        <v>0.3146935879736156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8131.36</v>
      </c>
      <c r="J27" s="9">
        <f>I27/869.2/12</f>
        <v>0.7795827580917317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27337.32</v>
      </c>
      <c r="J28" s="9">
        <f>I28/869.2/12</f>
        <v>2.620927289461574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8639.37</v>
      </c>
      <c r="J31" s="9">
        <f>I31/869.2/12</f>
        <v>0.828287505752416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31317.28</v>
      </c>
      <c r="J34" s="9">
        <f>I34/869.2/12</f>
        <v>3.0025003834944006</v>
      </c>
    </row>
    <row r="35" spans="1:10" ht="27" customHeight="1">
      <c r="A35" s="3" t="s">
        <v>35</v>
      </c>
      <c r="B35" s="33" t="s">
        <v>85</v>
      </c>
      <c r="C35" s="33"/>
      <c r="D35" s="33"/>
      <c r="E35" s="33"/>
      <c r="F35" s="33"/>
      <c r="G35" s="33"/>
      <c r="H35" s="33"/>
      <c r="I35" s="4">
        <v>3968.88</v>
      </c>
      <c r="J35" s="9">
        <f>I35/869.2/12</f>
        <v>0.38051081454210767</v>
      </c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20738.69</v>
      </c>
      <c r="J36" s="9">
        <f>I36/869.2/12</f>
        <v>1.9882928746740296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30754.75</v>
      </c>
      <c r="J37" s="9">
        <f>I37/869.2/12</f>
        <v>2.9485686071483355</v>
      </c>
    </row>
    <row r="38" spans="9:10" ht="12.75">
      <c r="I38" s="15">
        <f>I21+I22+I23+I24+I27+I28+I31+I34+I36+I37+I35</f>
        <v>154640.53</v>
      </c>
      <c r="J38" s="11">
        <f>J21+J22+J23+J24+J27+J28+J31++J36+J37+J34+J35</f>
        <v>14.825944354962417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9">
        <v>11211.99</v>
      </c>
      <c r="J42" s="1">
        <v>45355.11</v>
      </c>
    </row>
    <row r="43" spans="1:10" ht="12.75">
      <c r="A43" s="8">
        <v>2</v>
      </c>
      <c r="B43" s="35" t="s">
        <v>81</v>
      </c>
      <c r="C43" s="35"/>
      <c r="D43" s="35"/>
      <c r="E43" s="35"/>
      <c r="F43" s="35"/>
      <c r="G43" s="35"/>
      <c r="H43" s="35"/>
      <c r="I43" s="13">
        <v>160593.42</v>
      </c>
      <c r="J43" s="1">
        <v>668888.56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154014.08</v>
      </c>
      <c r="J44" s="1">
        <v>627210.7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17791.330000000016</v>
      </c>
      <c r="J45" s="1">
        <f>J42+J43-J44</f>
        <v>87032.97000000009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154640.53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  <mergeCell ref="A3:J3"/>
    <mergeCell ref="A4:J4"/>
    <mergeCell ref="A5:J5"/>
    <mergeCell ref="A6:J6"/>
    <mergeCell ref="A13:I13"/>
    <mergeCell ref="B26:H26"/>
    <mergeCell ref="B24:H24"/>
    <mergeCell ref="A25:J25"/>
    <mergeCell ref="B27:H27"/>
    <mergeCell ref="B28:H28"/>
    <mergeCell ref="B29:H29"/>
    <mergeCell ref="B30:H30"/>
    <mergeCell ref="B31:H31"/>
    <mergeCell ref="A32:J32"/>
    <mergeCell ref="B33:I33"/>
    <mergeCell ref="B34:H34"/>
    <mergeCell ref="B35:H35"/>
    <mergeCell ref="B36:H36"/>
    <mergeCell ref="B37:H37"/>
    <mergeCell ref="B39:J39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0">
      <selection activeCell="J38" sqref="J38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77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1987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854.4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18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56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1796.83</v>
      </c>
      <c r="J21" s="9">
        <f>I21/854.4/12</f>
        <v>0.17525261392009986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2620.37</v>
      </c>
      <c r="J22" s="9">
        <f>I22/854.4/12</f>
        <v>0.25557603776529336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15123.29</v>
      </c>
      <c r="J23" s="9">
        <f>I23/854.4/12</f>
        <v>1.475039989076155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7294.18</v>
      </c>
      <c r="J24" s="9">
        <f>I24/854.4/12</f>
        <v>0.7114329744069914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8160.59</v>
      </c>
      <c r="J27" s="9">
        <f>I27/854.4/12</f>
        <v>0.7959376950686642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17160.59</v>
      </c>
      <c r="J28" s="9">
        <f>I28/854.4/12</f>
        <v>1.673746683832709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16396.05</v>
      </c>
      <c r="J31" s="9">
        <f>I31/854.4/12</f>
        <v>1.5991777855805243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30997.63</v>
      </c>
      <c r="J34" s="9">
        <f>I34/854.4/12</f>
        <v>3.0233331382646695</v>
      </c>
    </row>
    <row r="35" spans="1:10" ht="27" customHeight="1">
      <c r="A35" s="3" t="s">
        <v>35</v>
      </c>
      <c r="B35" s="33" t="s">
        <v>85</v>
      </c>
      <c r="C35" s="33"/>
      <c r="D35" s="33"/>
      <c r="E35" s="33"/>
      <c r="F35" s="33"/>
      <c r="G35" s="33"/>
      <c r="H35" s="33"/>
      <c r="I35" s="4">
        <v>8197.74</v>
      </c>
      <c r="J35" s="9">
        <f>I35/854.4/12</f>
        <v>0.7995610955056179</v>
      </c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19315.88</v>
      </c>
      <c r="J36" s="9">
        <f>I36/854.4/12</f>
        <v>1.88396145443196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30231.08</v>
      </c>
      <c r="J37" s="9">
        <f>I37/854.4/12</f>
        <v>2.948568196004994</v>
      </c>
    </row>
    <row r="38" spans="9:10" ht="12.75">
      <c r="I38" s="15">
        <f>I21+I22+I23+I24+I27+I28+I31+I34+I36+I37+I35</f>
        <v>157294.23</v>
      </c>
      <c r="J38" s="11">
        <f>J21+J22+J23+J24+J27+J28+J31++J36+J37+J34+J35</f>
        <v>15.341587663857679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22721.18</v>
      </c>
      <c r="J42" s="1">
        <v>107704.37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157858.92</v>
      </c>
      <c r="J43" s="1">
        <v>593394.29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165408.89</v>
      </c>
      <c r="J44" s="1">
        <v>639647.2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15171.209999999992</v>
      </c>
      <c r="J45" s="1">
        <f>J42+J43-J44</f>
        <v>61451.46000000008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157294.23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22">
      <selection activeCell="J38" sqref="J38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78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1982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550.7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12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22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1166.67</v>
      </c>
      <c r="J21" s="9">
        <f>I21/550.7/12</f>
        <v>0.17654349010350465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1701.39</v>
      </c>
      <c r="J22" s="9">
        <f>I22/550.7/12</f>
        <v>0.2574586889413474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9819.48</v>
      </c>
      <c r="J23" s="9">
        <f>I23/550.7/12</f>
        <v>1.4859088432903576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2138.89</v>
      </c>
      <c r="J24" s="9">
        <f>I24/550.7/12</f>
        <v>0.3236623085769626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5298.63</v>
      </c>
      <c r="J27" s="9">
        <f>I27/550.7/12</f>
        <v>0.8018022516796804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10645.87</v>
      </c>
      <c r="J28" s="9">
        <f>I28/550.7/12</f>
        <v>1.6109602929604747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4326.4</v>
      </c>
      <c r="J31" s="9">
        <f>I31/550.7/12</f>
        <v>0.6546819199806306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19979.4</v>
      </c>
      <c r="J34" s="9">
        <f>I34/550.7/12</f>
        <v>3.0233339386235696</v>
      </c>
    </row>
    <row r="35" spans="1:10" ht="27" customHeight="1">
      <c r="A35" s="3" t="s">
        <v>35</v>
      </c>
      <c r="B35" s="33" t="s">
        <v>85</v>
      </c>
      <c r="C35" s="33"/>
      <c r="D35" s="33"/>
      <c r="E35" s="33"/>
      <c r="F35" s="33"/>
      <c r="G35" s="33"/>
      <c r="H35" s="33"/>
      <c r="I35" s="4">
        <v>4817.11</v>
      </c>
      <c r="J35" s="9">
        <f>I35/550.7/12</f>
        <v>0.7289374129895284</v>
      </c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13513.94</v>
      </c>
      <c r="J36" s="9">
        <f>I36/550.7/12</f>
        <v>2.0449639852309183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19485.32</v>
      </c>
      <c r="J37" s="9">
        <f>I37/550.7/12</f>
        <v>2.9485684885902788</v>
      </c>
    </row>
    <row r="38" spans="9:10" ht="12.75">
      <c r="I38" s="15">
        <f>I21+I22+I23+I24+I27+I28+I31+I34+I36+I37+I35</f>
        <v>92893.09999999999</v>
      </c>
      <c r="J38" s="11">
        <f>J21+J22+J23+J24+J27+J28+J31++J36+J37+J34+J35</f>
        <v>14.056821620967254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4805.2</v>
      </c>
      <c r="J42" s="1">
        <v>19207.82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101747.26</v>
      </c>
      <c r="J43" s="1">
        <v>357383.46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98882.03</v>
      </c>
      <c r="J44" s="1">
        <v>342237.58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7670.429999999993</v>
      </c>
      <c r="J45" s="1">
        <f>J42+J43-J44</f>
        <v>34353.70000000001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92893.09999999999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  <mergeCell ref="A3:J3"/>
    <mergeCell ref="A4:J4"/>
    <mergeCell ref="A5:J5"/>
    <mergeCell ref="A6:J6"/>
    <mergeCell ref="A13:I13"/>
    <mergeCell ref="B26:H26"/>
    <mergeCell ref="B24:H24"/>
    <mergeCell ref="A25:J25"/>
    <mergeCell ref="B27:H27"/>
    <mergeCell ref="B28:H28"/>
    <mergeCell ref="B29:H29"/>
    <mergeCell ref="B30:H30"/>
    <mergeCell ref="B31:H31"/>
    <mergeCell ref="A32:J32"/>
    <mergeCell ref="B33:I33"/>
    <mergeCell ref="B34:H34"/>
    <mergeCell ref="B35:H35"/>
    <mergeCell ref="B36:H36"/>
    <mergeCell ref="B37:H37"/>
    <mergeCell ref="B39:J39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S48"/>
  <sheetViews>
    <sheetView tabSelected="1" workbookViewId="0" topLeftCell="A16">
      <selection activeCell="M31" sqref="M31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79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1991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71.9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1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4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150.47</v>
      </c>
      <c r="J21" s="9">
        <f>I21/71.9/12</f>
        <v>0.17439731108020395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219.44</v>
      </c>
      <c r="J22" s="9">
        <f>I22/71.9/12</f>
        <v>0.25433472415391745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1266.48</v>
      </c>
      <c r="J23" s="9">
        <f>I23/71.9/12</f>
        <v>1.4678720445062587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275.87</v>
      </c>
      <c r="J24" s="9">
        <f>I24/71.9/12</f>
        <v>0.3197380621233194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683.4</v>
      </c>
      <c r="J27" s="9">
        <f>I27/71.9/12</f>
        <v>0.7920723226703754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1373.07</v>
      </c>
      <c r="J28" s="9">
        <f>I28/71.9/12</f>
        <v>1.5914116828929066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558.01</v>
      </c>
      <c r="J31" s="9">
        <f>I31/71.9/12</f>
        <v>0.6467431617987945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2608.54</v>
      </c>
      <c r="J34" s="9">
        <f>I34/71.9/12</f>
        <v>3.0233426054705608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1742.98</v>
      </c>
      <c r="J36" s="9">
        <f>I36/71.9/12</f>
        <v>2.020143718127028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2544.02</v>
      </c>
      <c r="J37" s="9">
        <f>I37/71.9/12</f>
        <v>2.9485628187297173</v>
      </c>
    </row>
    <row r="38" spans="9:10" ht="12.75">
      <c r="I38" s="15">
        <f>I21+I22+I23+I24+I27+I28+I31+I34+I36+I37</f>
        <v>11422.28</v>
      </c>
      <c r="J38" s="11">
        <f>J21+J22+J23+J24+J27+J28+J31++J36+J37+J34</f>
        <v>13.238618451553082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3489.9</v>
      </c>
      <c r="J42" s="1">
        <v>3088.39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13284.22</v>
      </c>
      <c r="J43" s="1">
        <v>5249.28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15951.6</v>
      </c>
      <c r="J44" s="1">
        <v>7890.62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822.5199999999986</v>
      </c>
      <c r="J45" s="1">
        <f>J42+J43-J44</f>
        <v>447.0500000000002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11422.28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3">
      <selection activeCell="M39" sqref="M39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55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1973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739.9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34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1557.33</v>
      </c>
      <c r="J21" s="9">
        <f>I21/739.9/12</f>
        <v>0.17539870252736856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2271.1</v>
      </c>
      <c r="J22" s="9">
        <f>I22/739.9/12</f>
        <v>0.25578907059512546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13107.49</v>
      </c>
      <c r="J23" s="9">
        <f>I23/739.9/12</f>
        <v>1.4762681893949632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2855.09</v>
      </c>
      <c r="J24" s="9">
        <f>I24/739.9/12</f>
        <v>0.32156259854935354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7072.85</v>
      </c>
      <c r="J27" s="9">
        <f>I27/739.9/12</f>
        <v>0.7965997657341083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14210.6</v>
      </c>
      <c r="J28" s="9">
        <f>I28/739.9/12</f>
        <v>1.6005090778033069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5775.09</v>
      </c>
      <c r="J31" s="9">
        <f>I31/739.9/12</f>
        <v>0.6504358697121233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26843.58</v>
      </c>
      <c r="J34" s="9">
        <f>I34/739.9/12</f>
        <v>3.0233342343559944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18039.03</v>
      </c>
      <c r="J36" s="9">
        <f>I36/739.9/12</f>
        <v>2.0316968509258007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26179.75</v>
      </c>
      <c r="J37" s="9">
        <f>I37/739.9/12</f>
        <v>2.9485685002477813</v>
      </c>
    </row>
    <row r="38" spans="9:10" ht="12.75">
      <c r="I38" s="14">
        <f>I21+I22+I23+I24+I27+I28+I31+I34+I36+I37</f>
        <v>117911.91</v>
      </c>
      <c r="J38" s="11">
        <f>J21+J22+J23+J24+J27+J28+J31++J36+J37+J34</f>
        <v>13.280162859845925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9622.77</v>
      </c>
      <c r="J42" s="1">
        <v>36507.36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136703.9</v>
      </c>
      <c r="J43" s="1">
        <v>540004.23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134262.14</v>
      </c>
      <c r="J44" s="1">
        <v>523385.26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v>12064.53</v>
      </c>
      <c r="J45" s="1">
        <f>J42+J43-J44</f>
        <v>53126.32999999996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v>117911.93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0">
      <selection activeCell="I43" sqref="I43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56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1978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727.1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34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1499.87</v>
      </c>
      <c r="J21" s="9">
        <f>I21/727.1/12</f>
        <v>0.1719009306376931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2187.31</v>
      </c>
      <c r="J22" s="9">
        <f>I22/727.1/12</f>
        <v>0.25068880942557187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14732.88</v>
      </c>
      <c r="J23" s="9">
        <f>I23/727.1/12</f>
        <v>1.6885435290881583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6549.76</v>
      </c>
      <c r="J24" s="9">
        <f>I24/727.1/12</f>
        <v>0.750671617842571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6811.89</v>
      </c>
      <c r="J27" s="9">
        <f>I27/727.1/12</f>
        <v>0.78071448218952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13686.28</v>
      </c>
      <c r="J28" s="9">
        <f>I28/727.1/12</f>
        <v>1.5685921239627747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5562.01</v>
      </c>
      <c r="J31" s="9">
        <f>I31/727.1/12</f>
        <v>0.6374650437812314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26379.19</v>
      </c>
      <c r="J34" s="9">
        <f>I34/727.1/12</f>
        <v>3.0233335625544395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17373.45</v>
      </c>
      <c r="J36" s="9">
        <f>I36/727.1/12</f>
        <v>1.991180717920506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25726.85</v>
      </c>
      <c r="J37" s="9">
        <f>I37/727.1/12</f>
        <v>2.948568514188786</v>
      </c>
    </row>
    <row r="38" spans="9:10" ht="12.75">
      <c r="I38" s="14">
        <f>I21+I22+I23+I24+I27+I28+I31+I34+I36+I37</f>
        <v>120509.48999999999</v>
      </c>
      <c r="J38" s="11">
        <f>J21+J22+J23+J24+J27+J28+J31++J36+J37+J34</f>
        <v>13.811659331591253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24369.81</v>
      </c>
      <c r="J42" s="1">
        <v>96996.03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134338.9</v>
      </c>
      <c r="J43" s="1">
        <v>571412.43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136507.22</v>
      </c>
      <c r="J44" s="1">
        <v>572136.49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22201.48999999999</v>
      </c>
      <c r="J45" s="1">
        <f>J42+J43-J44</f>
        <v>96271.97000000009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120509.48999999999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  <mergeCell ref="A3:J3"/>
    <mergeCell ref="A4:J4"/>
    <mergeCell ref="A5:J5"/>
    <mergeCell ref="A6:J6"/>
    <mergeCell ref="A13:I13"/>
    <mergeCell ref="B26:H26"/>
    <mergeCell ref="B24:H24"/>
    <mergeCell ref="A25:J25"/>
    <mergeCell ref="B27:H27"/>
    <mergeCell ref="B28:H28"/>
    <mergeCell ref="B29:H29"/>
    <mergeCell ref="B30:H30"/>
    <mergeCell ref="B31:H31"/>
    <mergeCell ref="A32:J32"/>
    <mergeCell ref="B33:I33"/>
    <mergeCell ref="B34:H34"/>
    <mergeCell ref="B35:H35"/>
    <mergeCell ref="B36:H36"/>
    <mergeCell ref="B37:H37"/>
    <mergeCell ref="B39:J39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3">
      <selection activeCell="A25" sqref="A25:J25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57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1982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844.3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18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40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1917.13</v>
      </c>
      <c r="J21" s="9">
        <f>I21/844.3/12</f>
        <v>0.18922282758892972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2795.81</v>
      </c>
      <c r="J22" s="9">
        <f>I22/844.3/12</f>
        <v>0.2759495045205101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16135.83</v>
      </c>
      <c r="J23" s="9">
        <f>I23/844.3/12</f>
        <v>1.5926240672746654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3514.73</v>
      </c>
      <c r="J24" s="9">
        <f>I24/844.3/12</f>
        <v>0.34690769473725774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8706.96</v>
      </c>
      <c r="J27" s="9">
        <f>I27/844.3/12</f>
        <v>0.859386474002132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17493.79</v>
      </c>
      <c r="J28" s="9">
        <f>I28/844.3/12</f>
        <v>1.7266562043507445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7109.35</v>
      </c>
      <c r="J31" s="9">
        <f>I31/844.3/12</f>
        <v>0.7017006198428679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30631.21</v>
      </c>
      <c r="J34" s="9">
        <f>I34/844.3/12</f>
        <v>3.023333925539895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22206.73</v>
      </c>
      <c r="J36" s="9">
        <f>I36/844.3/12</f>
        <v>2.191828536460184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29873.71</v>
      </c>
      <c r="J37" s="9">
        <f>I37/844.3/12</f>
        <v>2.9485678471317462</v>
      </c>
    </row>
    <row r="38" spans="9:10" ht="12.75">
      <c r="I38" s="14">
        <f>I21+I22+I23+I24+I27+I28+I31+I34+I36+I37</f>
        <v>140385.25</v>
      </c>
      <c r="J38" s="11">
        <f>J21+J22+J23+J24+J27+J28+J31++J36+J37+J34</f>
        <v>13.856177701448932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9768.69</v>
      </c>
      <c r="J42" s="1">
        <v>38779.93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155992.94</v>
      </c>
      <c r="J43" s="1">
        <v>634076.61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155459.31</v>
      </c>
      <c r="J44" s="1">
        <v>619370.85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10302.320000000007</v>
      </c>
      <c r="J45" s="1">
        <f>J42+J43-J44</f>
        <v>53485.69000000006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f>I38</f>
        <v>140385.25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0">
      <selection activeCell="M33" sqref="M33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58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1980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834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18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43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1751.26</v>
      </c>
      <c r="J21" s="9">
        <f>I21/834/12</f>
        <v>0.17498601119104717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2553.92</v>
      </c>
      <c r="J22" s="9">
        <f>I22/834/12</f>
        <v>0.25518784972022385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16739.77</v>
      </c>
      <c r="J23" s="9">
        <f>I23/834/12</f>
        <v>1.6726388888888888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3210.64</v>
      </c>
      <c r="J24" s="9">
        <f>I24/834/12</f>
        <v>0.32080735411670663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7953.64</v>
      </c>
      <c r="J27" s="9">
        <f>I27/834/12</f>
        <v>0.7947282174260591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15980.24</v>
      </c>
      <c r="J28" s="9">
        <f>I28/834/12</f>
        <v>1.5967466027178256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6494.26</v>
      </c>
      <c r="J31" s="9">
        <f>I31/834/12</f>
        <v>0.6489068745003997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30257.52</v>
      </c>
      <c r="J34" s="9">
        <f>I34/834/12</f>
        <v>3.0233333333333334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18285.43</v>
      </c>
      <c r="J36" s="9">
        <f>I36/834/12</f>
        <v>1.8270813349320543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29509.27</v>
      </c>
      <c r="J37" s="9">
        <f>I37/834/12</f>
        <v>2.948568145483613</v>
      </c>
    </row>
    <row r="38" spans="9:10" ht="12.75">
      <c r="I38" s="15">
        <f>I21+I22+I23+I24+I27+I28+I31+I34+I36+I37</f>
        <v>132735.94999999998</v>
      </c>
      <c r="J38" s="11">
        <f>J21+J22+J23+J24+J27+J28+J31++J36+J37+J34</f>
        <v>13.26298461231015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10091.5</v>
      </c>
      <c r="J42" s="1">
        <v>44839.27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154089.72</v>
      </c>
      <c r="J43" s="1">
        <v>653670.6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155595.19</v>
      </c>
      <c r="J44" s="1">
        <v>651224.29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8586.029999999999</v>
      </c>
      <c r="J45" s="1">
        <f>J42+J43-J44</f>
        <v>47285.57999999996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v>132735.96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  <mergeCell ref="A3:J3"/>
    <mergeCell ref="A4:J4"/>
    <mergeCell ref="A5:J5"/>
    <mergeCell ref="A6:J6"/>
    <mergeCell ref="A13:I13"/>
    <mergeCell ref="B26:H26"/>
    <mergeCell ref="B24:H24"/>
    <mergeCell ref="A25:J25"/>
    <mergeCell ref="B27:H27"/>
    <mergeCell ref="B28:H28"/>
    <mergeCell ref="B29:H29"/>
    <mergeCell ref="B30:H30"/>
    <mergeCell ref="B31:H31"/>
    <mergeCell ref="A32:J32"/>
    <mergeCell ref="B33:I33"/>
    <mergeCell ref="B34:H34"/>
    <mergeCell ref="B35:H35"/>
    <mergeCell ref="B36:H36"/>
    <mergeCell ref="B37:H37"/>
    <mergeCell ref="B39:J39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9">
      <selection activeCell="M48" sqref="M48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59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1983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845.8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18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40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1770.1</v>
      </c>
      <c r="J21" s="9">
        <f>I21/845.2/12</f>
        <v>0.17452476731345637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2581.39</v>
      </c>
      <c r="J22" s="9">
        <f>I22/845.2/12</f>
        <v>0.25451471052216434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14898.33</v>
      </c>
      <c r="J23" s="9">
        <f>I23/845.2/12</f>
        <v>1.4689156412683388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3245.18</v>
      </c>
      <c r="J24" s="9">
        <f>I24/845.2/12</f>
        <v>0.31996174475469313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8039.2</v>
      </c>
      <c r="J27" s="9">
        <f>I27/845.2/12</f>
        <v>0.7926329073986432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16152.15</v>
      </c>
      <c r="J28" s="9">
        <f>I28/845.2/12</f>
        <v>1.592537269285376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6564.12</v>
      </c>
      <c r="J31" s="9">
        <f>I31/845.2/12</f>
        <v>0.6471959299574065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30685.62</v>
      </c>
      <c r="J34" s="9">
        <f>I34/845.2/12</f>
        <v>3.025479176526266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20503.65</v>
      </c>
      <c r="J36" s="9">
        <f>I36/845.2/12</f>
        <v>2.0215777330809277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29926.79</v>
      </c>
      <c r="J37" s="9">
        <f>I37/845.2/12</f>
        <v>2.9506615791134245</v>
      </c>
    </row>
    <row r="38" spans="9:10" ht="12.75">
      <c r="I38" s="15">
        <f>I21+I22+I23+I24+I27+I28+I31+I34+I36+I37</f>
        <v>134366.53</v>
      </c>
      <c r="J38" s="11">
        <f>J21+J22+J23+J24+J27+J28+J31++J36+J37+J34</f>
        <v>13.248001459220696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15487.8</v>
      </c>
      <c r="J42" s="1">
        <v>60845.49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156270.2</v>
      </c>
      <c r="J43" s="1">
        <v>635219.37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155090</v>
      </c>
      <c r="J44" s="1">
        <v>632542.13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16668</v>
      </c>
      <c r="J45" s="1">
        <f>J42+J43-J44</f>
        <v>63522.72999999998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v>134366.54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16">
      <selection activeCell="M45" sqref="M45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60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1992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825.3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18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40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1771.81</v>
      </c>
      <c r="J21" s="9">
        <f>I21/824.3/12</f>
        <v>0.17912268995915726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2583.89</v>
      </c>
      <c r="J22" s="9">
        <f>I22/824.3/12</f>
        <v>0.26122063164705406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14912.76</v>
      </c>
      <c r="J23" s="9">
        <f>I23/824.3/12</f>
        <v>1.5076185854664566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3248.32</v>
      </c>
      <c r="J24" s="9">
        <f>I24/824.3/12</f>
        <v>0.32839176675158727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8046.98</v>
      </c>
      <c r="J27" s="9">
        <f>I27/824.3/12</f>
        <v>0.8135165190666829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16167.79</v>
      </c>
      <c r="J28" s="9">
        <f>I28/824.3/12</f>
        <v>1.6344969469044444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6570.48</v>
      </c>
      <c r="J31" s="9">
        <f>I31/824.3/12</f>
        <v>0.6642484532330463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29941.89</v>
      </c>
      <c r="J34" s="9">
        <f>I34/824.3/12</f>
        <v>3.027001698410773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20523.49</v>
      </c>
      <c r="J36" s="9">
        <f>I36/824.3/12</f>
        <v>2.074840268510656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29201.44</v>
      </c>
      <c r="J37" s="9">
        <f>I37/824.3/12</f>
        <v>2.952145254559424</v>
      </c>
    </row>
    <row r="38" spans="9:10" ht="12.75">
      <c r="I38" s="15">
        <f>I21+I22+I23+I24+I27+I28+I31+I34+I36+I37</f>
        <v>132968.85</v>
      </c>
      <c r="J38" s="11">
        <f>J21+J22+J23+J24+J27+J28+J31++J36+J37+J34</f>
        <v>13.442602814509282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12744.3</v>
      </c>
      <c r="J42" s="1">
        <v>61459.6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152345.92</v>
      </c>
      <c r="J43" s="1">
        <v>636905.17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>
        <v>149544.79</v>
      </c>
      <c r="J44" s="1">
        <v>618543.6</v>
      </c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15545.429999999993</v>
      </c>
      <c r="J45" s="1">
        <f>J42+J43-J44</f>
        <v>79821.17000000004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v>132968.85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  <mergeCell ref="A3:J3"/>
    <mergeCell ref="A4:J4"/>
    <mergeCell ref="A5:J5"/>
    <mergeCell ref="A6:J6"/>
    <mergeCell ref="A13:I13"/>
    <mergeCell ref="B26:H26"/>
    <mergeCell ref="B24:H24"/>
    <mergeCell ref="A25:J25"/>
    <mergeCell ref="B27:H27"/>
    <mergeCell ref="B28:H28"/>
    <mergeCell ref="B29:H29"/>
    <mergeCell ref="B30:H30"/>
    <mergeCell ref="B31:H31"/>
    <mergeCell ref="A32:J32"/>
    <mergeCell ref="B33:I33"/>
    <mergeCell ref="B34:H34"/>
    <mergeCell ref="B35:H35"/>
    <mergeCell ref="B36:H36"/>
    <mergeCell ref="B37:H37"/>
    <mergeCell ref="B39:J39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48"/>
  <sheetViews>
    <sheetView workbookViewId="0" topLeftCell="A20">
      <selection activeCell="B36" sqref="B36:H36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61</v>
      </c>
      <c r="B6" s="17"/>
      <c r="C6" s="17"/>
      <c r="D6" s="17"/>
      <c r="E6" s="17"/>
      <c r="F6" s="17"/>
      <c r="G6" s="17"/>
      <c r="H6" s="17"/>
      <c r="I6" s="17"/>
      <c r="J6" s="17"/>
    </row>
    <row r="8" spans="1:10" ht="12.75">
      <c r="A8" s="17" t="s">
        <v>83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1975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57.6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1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1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120.55</v>
      </c>
      <c r="J21" s="9">
        <f>I21/57.6/12</f>
        <v>0.1744068287037037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175.8</v>
      </c>
      <c r="J22" s="9">
        <f>I22/57.6/12</f>
        <v>0.2543402777777778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1014.59</v>
      </c>
      <c r="J23" s="9">
        <f>I23/57.6/12</f>
        <v>1.467867476851852</v>
      </c>
    </row>
    <row r="24" spans="1:10" ht="12.75">
      <c r="A24" s="3" t="s">
        <v>19</v>
      </c>
      <c r="B24" s="18" t="s">
        <v>52</v>
      </c>
      <c r="C24" s="19"/>
      <c r="D24" s="19"/>
      <c r="E24" s="19"/>
      <c r="F24" s="19"/>
      <c r="G24" s="19"/>
      <c r="H24" s="20"/>
      <c r="I24" s="10">
        <v>221</v>
      </c>
      <c r="J24" s="9">
        <f>I24/57.6/12</f>
        <v>0.3197337962962963</v>
      </c>
    </row>
    <row r="25" spans="1:10" ht="25.5" customHeight="1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" t="s">
        <v>21</v>
      </c>
      <c r="B26" s="28" t="s">
        <v>22</v>
      </c>
      <c r="C26" s="29"/>
      <c r="D26" s="29"/>
      <c r="E26" s="29"/>
      <c r="F26" s="29"/>
      <c r="G26" s="29"/>
      <c r="H26" s="30"/>
      <c r="I26" s="3"/>
      <c r="J26" s="3"/>
    </row>
    <row r="27" spans="1:10" ht="12.75">
      <c r="A27" s="7" t="s">
        <v>23</v>
      </c>
      <c r="B27" s="18" t="s">
        <v>48</v>
      </c>
      <c r="C27" s="19"/>
      <c r="D27" s="19"/>
      <c r="E27" s="19"/>
      <c r="F27" s="19"/>
      <c r="G27" s="19"/>
      <c r="H27" s="20"/>
      <c r="I27" s="10">
        <v>547.48</v>
      </c>
      <c r="J27" s="9">
        <f>I27/57.6/12</f>
        <v>0.7920717592592593</v>
      </c>
    </row>
    <row r="28" spans="1:10" ht="25.5" customHeight="1">
      <c r="A28" s="3" t="s">
        <v>24</v>
      </c>
      <c r="B28" s="28" t="s">
        <v>49</v>
      </c>
      <c r="C28" s="29"/>
      <c r="D28" s="29"/>
      <c r="E28" s="29"/>
      <c r="F28" s="29"/>
      <c r="G28" s="29"/>
      <c r="H28" s="30"/>
      <c r="I28" s="10">
        <v>1099.98</v>
      </c>
      <c r="J28" s="9">
        <f>I28/57.6/12</f>
        <v>1.5914062500000001</v>
      </c>
    </row>
    <row r="29" spans="1:10" ht="12.75">
      <c r="A29" s="3" t="s">
        <v>25</v>
      </c>
      <c r="B29" s="18" t="s">
        <v>26</v>
      </c>
      <c r="C29" s="19"/>
      <c r="D29" s="19"/>
      <c r="E29" s="19"/>
      <c r="F29" s="19"/>
      <c r="G29" s="19"/>
      <c r="H29" s="20"/>
      <c r="I29" s="3"/>
      <c r="J29" s="3"/>
    </row>
    <row r="30" spans="1:10" ht="12.75">
      <c r="A30" s="3" t="s">
        <v>27</v>
      </c>
      <c r="B30" s="32" t="s">
        <v>28</v>
      </c>
      <c r="C30" s="32"/>
      <c r="D30" s="32"/>
      <c r="E30" s="32"/>
      <c r="F30" s="32"/>
      <c r="G30" s="32"/>
      <c r="H30" s="32"/>
      <c r="I30" s="3"/>
      <c r="J30" s="3"/>
    </row>
    <row r="31" spans="1:10" ht="12.75">
      <c r="A31" s="7" t="s">
        <v>29</v>
      </c>
      <c r="B31" s="18" t="s">
        <v>30</v>
      </c>
      <c r="C31" s="19"/>
      <c r="D31" s="19"/>
      <c r="E31" s="19"/>
      <c r="F31" s="19"/>
      <c r="G31" s="19"/>
      <c r="H31" s="20"/>
      <c r="I31" s="10">
        <v>447.02</v>
      </c>
      <c r="J31" s="9">
        <f>I31/57.6/12</f>
        <v>0.646730324074074</v>
      </c>
    </row>
    <row r="32" spans="1:10" ht="12.75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8">
        <v>9</v>
      </c>
      <c r="B33" s="32" t="s">
        <v>32</v>
      </c>
      <c r="C33" s="32"/>
      <c r="D33" s="32"/>
      <c r="E33" s="32"/>
      <c r="F33" s="32"/>
      <c r="G33" s="32"/>
      <c r="H33" s="32"/>
      <c r="I33" s="32"/>
      <c r="J33" s="3"/>
    </row>
    <row r="34" spans="1:10" ht="12.75">
      <c r="A34" s="7" t="s">
        <v>33</v>
      </c>
      <c r="B34" s="32" t="s">
        <v>34</v>
      </c>
      <c r="C34" s="32"/>
      <c r="D34" s="32"/>
      <c r="E34" s="32"/>
      <c r="F34" s="32"/>
      <c r="G34" s="32"/>
      <c r="H34" s="32"/>
      <c r="I34" s="12">
        <v>2089.73</v>
      </c>
      <c r="J34" s="9">
        <f>I34/57.6/12</f>
        <v>3.0233362268518515</v>
      </c>
    </row>
    <row r="35" spans="1:10" ht="27" customHeight="1">
      <c r="A35" s="3" t="s">
        <v>35</v>
      </c>
      <c r="B35" s="33" t="s">
        <v>36</v>
      </c>
      <c r="C35" s="33"/>
      <c r="D35" s="33"/>
      <c r="E35" s="33"/>
      <c r="F35" s="33"/>
      <c r="G35" s="33"/>
      <c r="H35" s="33"/>
      <c r="I35" s="4"/>
      <c r="J35" s="3"/>
    </row>
    <row r="36" spans="1:10" ht="12.75">
      <c r="A36" s="7" t="s">
        <v>37</v>
      </c>
      <c r="B36" s="32" t="s">
        <v>38</v>
      </c>
      <c r="C36" s="32"/>
      <c r="D36" s="32"/>
      <c r="E36" s="32"/>
      <c r="F36" s="32"/>
      <c r="G36" s="32"/>
      <c r="H36" s="32"/>
      <c r="I36" s="10">
        <v>1396.32</v>
      </c>
      <c r="J36" s="9">
        <f>I36/57.6/12</f>
        <v>2.0201388888888885</v>
      </c>
    </row>
    <row r="37" spans="1:10" ht="12.75">
      <c r="A37" s="3" t="s">
        <v>39</v>
      </c>
      <c r="B37" s="32" t="s">
        <v>40</v>
      </c>
      <c r="C37" s="32"/>
      <c r="D37" s="32"/>
      <c r="E37" s="32"/>
      <c r="F37" s="32"/>
      <c r="G37" s="32"/>
      <c r="H37" s="32"/>
      <c r="I37" s="12">
        <v>2038.05</v>
      </c>
      <c r="J37" s="9">
        <f>I37/57.6/12</f>
        <v>2.9485677083333335</v>
      </c>
    </row>
    <row r="38" spans="9:10" ht="12.75">
      <c r="I38" s="15">
        <f>I21+I22+I23+I24+I27+I28+I31+I34+I36+I37</f>
        <v>9150.519999999999</v>
      </c>
      <c r="J38" s="11">
        <f>J21+J22+J23+J24+J27+J28+J31++J36+J37+J34</f>
        <v>13.238599537037038</v>
      </c>
    </row>
    <row r="39" spans="2:10" ht="15.75">
      <c r="B39" s="34" t="s">
        <v>41</v>
      </c>
      <c r="C39" s="34"/>
      <c r="D39" s="34"/>
      <c r="E39" s="34"/>
      <c r="F39" s="34"/>
      <c r="G39" s="34"/>
      <c r="H39" s="34"/>
      <c r="I39" s="34"/>
      <c r="J39" s="34"/>
    </row>
    <row r="41" spans="1:10" ht="20.25" customHeight="1">
      <c r="A41" s="3"/>
      <c r="B41" s="35"/>
      <c r="C41" s="35"/>
      <c r="D41" s="35"/>
      <c r="E41" s="35"/>
      <c r="F41" s="35"/>
      <c r="G41" s="35"/>
      <c r="H41" s="35"/>
      <c r="I41" s="2" t="s">
        <v>50</v>
      </c>
      <c r="J41" s="1" t="s">
        <v>43</v>
      </c>
    </row>
    <row r="42" spans="1:10" ht="12.75">
      <c r="A42" s="3" t="s">
        <v>13</v>
      </c>
      <c r="B42" s="35" t="s">
        <v>42</v>
      </c>
      <c r="C42" s="35"/>
      <c r="D42" s="35"/>
      <c r="E42" s="35"/>
      <c r="F42" s="35"/>
      <c r="G42" s="35"/>
      <c r="H42" s="35"/>
      <c r="I42" s="1">
        <v>21201.5</v>
      </c>
      <c r="J42" s="1">
        <v>2066.01</v>
      </c>
    </row>
    <row r="43" spans="1:10" ht="12.75">
      <c r="A43" s="8">
        <v>2</v>
      </c>
      <c r="B43" s="35" t="s">
        <v>51</v>
      </c>
      <c r="C43" s="35"/>
      <c r="D43" s="35"/>
      <c r="E43" s="35"/>
      <c r="F43" s="35"/>
      <c r="G43" s="35"/>
      <c r="H43" s="35"/>
      <c r="I43" s="13">
        <v>9713.62</v>
      </c>
      <c r="J43" s="1">
        <v>524.76</v>
      </c>
    </row>
    <row r="44" spans="1:10" ht="12.75">
      <c r="A44" s="3" t="s">
        <v>17</v>
      </c>
      <c r="B44" s="35" t="s">
        <v>44</v>
      </c>
      <c r="C44" s="35"/>
      <c r="D44" s="35"/>
      <c r="E44" s="35"/>
      <c r="F44" s="35"/>
      <c r="G44" s="35"/>
      <c r="H44" s="35"/>
      <c r="I44" s="13"/>
      <c r="J44" s="1"/>
    </row>
    <row r="45" spans="1:10" ht="12.75">
      <c r="A45" s="3" t="s">
        <v>19</v>
      </c>
      <c r="B45" s="35" t="s">
        <v>45</v>
      </c>
      <c r="C45" s="35"/>
      <c r="D45" s="35"/>
      <c r="E45" s="35"/>
      <c r="F45" s="35"/>
      <c r="G45" s="35"/>
      <c r="H45" s="35"/>
      <c r="I45" s="13">
        <f>I42+I43-I44</f>
        <v>30915.120000000003</v>
      </c>
      <c r="J45" s="1">
        <f>J42+J43-J44</f>
        <v>2590.7700000000004</v>
      </c>
    </row>
    <row r="46" spans="1:10" ht="12.75">
      <c r="A46" s="8">
        <v>5</v>
      </c>
      <c r="B46" s="35" t="s">
        <v>46</v>
      </c>
      <c r="C46" s="35"/>
      <c r="D46" s="35"/>
      <c r="E46" s="35"/>
      <c r="F46" s="35"/>
      <c r="G46" s="35"/>
      <c r="H46" s="35"/>
      <c r="I46" s="13">
        <v>9150.53</v>
      </c>
      <c r="J46" s="3"/>
    </row>
    <row r="47" spans="3:9" ht="12.75">
      <c r="C47" s="17"/>
      <c r="D47" s="17"/>
      <c r="E47" s="17"/>
      <c r="F47" s="17"/>
      <c r="G47" s="17"/>
      <c r="H47" s="17"/>
      <c r="I47" s="17"/>
    </row>
    <row r="48" spans="2:10" ht="12.75">
      <c r="B48" s="17" t="s">
        <v>47</v>
      </c>
      <c r="C48" s="17"/>
      <c r="D48" s="17"/>
      <c r="E48" s="17"/>
      <c r="F48" s="17"/>
      <c r="G48" s="17"/>
      <c r="H48" s="17"/>
      <c r="I48" s="17"/>
      <c r="J48" s="17"/>
    </row>
  </sheetData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5:H35"/>
    <mergeCell ref="B36:H36"/>
    <mergeCell ref="B37:H37"/>
    <mergeCell ref="B39:J39"/>
    <mergeCell ref="B31:H31"/>
    <mergeCell ref="A32:J32"/>
    <mergeCell ref="B33:I33"/>
    <mergeCell ref="B34:H34"/>
    <mergeCell ref="B27:H27"/>
    <mergeCell ref="B28:H28"/>
    <mergeCell ref="B29:H29"/>
    <mergeCell ref="B30:H30"/>
    <mergeCell ref="A13:I13"/>
    <mergeCell ref="B26:H26"/>
    <mergeCell ref="B24:H24"/>
    <mergeCell ref="A25:J25"/>
    <mergeCell ref="A3:J3"/>
    <mergeCell ref="A4:J4"/>
    <mergeCell ref="A5:J5"/>
    <mergeCell ref="A6:J6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2016-02-27T10:13:34Z</cp:lastPrinted>
  <dcterms:created xsi:type="dcterms:W3CDTF">2015-03-18T11:06:44Z</dcterms:created>
  <dcterms:modified xsi:type="dcterms:W3CDTF">2016-02-29T07:26:15Z</dcterms:modified>
  <cp:category/>
  <cp:version/>
  <cp:contentType/>
  <cp:contentStatus/>
</cp:coreProperties>
</file>