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685" firstSheet="13" activeTab="15"/>
  </bookViews>
  <sheets>
    <sheet name="Подгорный д.3" sheetId="1" r:id="rId1"/>
    <sheet name="Подгорный д.4" sheetId="2" r:id="rId2"/>
    <sheet name="Подгорный д.5" sheetId="3" r:id="rId3"/>
    <sheet name="Подгорный д.6" sheetId="4" r:id="rId4"/>
    <sheet name="Подгорный д.7" sheetId="5" r:id="rId5"/>
    <sheet name="Подгорный д.8" sheetId="6" r:id="rId6"/>
    <sheet name="Подгорный д.9" sheetId="7" r:id="rId7"/>
    <sheet name="Подгорный д.16" sheetId="8" r:id="rId8"/>
    <sheet name="Подгорный д.31)" sheetId="9" r:id="rId9"/>
    <sheet name="Подгорный д.32" sheetId="10" r:id="rId10"/>
    <sheet name="Чуровское д.12" sheetId="11" r:id="rId11"/>
    <sheet name="Чуровское д.13" sheetId="12" r:id="rId12"/>
    <sheet name="Чуровское д.14" sheetId="13" r:id="rId13"/>
    <sheet name="Чуровское д.15" sheetId="14" r:id="rId14"/>
    <sheet name="Чуровское д.70" sheetId="15" r:id="rId15"/>
    <sheet name="Чуровское д.71" sheetId="16" r:id="rId16"/>
    <sheet name="Чуровское д.73" sheetId="17" r:id="rId17"/>
    <sheet name="Чуровское д.75" sheetId="18" r:id="rId18"/>
  </sheets>
  <definedNames/>
  <calcPr fullCalcOnLoad="1"/>
</workbook>
</file>

<file path=xl/sharedStrings.xml><?xml version="1.0" encoding="utf-8"?>
<sst xmlns="http://schemas.openxmlformats.org/spreadsheetml/2006/main" count="1044" uniqueCount="90">
  <si>
    <t>Муниципальное  унитарное  предприятие  "Чуровское  коммунальное  хозяйство"</t>
  </si>
  <si>
    <t>162565 Вологодская область Шекснинский район с.Чуровское д.6</t>
  </si>
  <si>
    <t>телефон (81751)4-22-30   (81751)4-22-26     (81751)4-22-56</t>
  </si>
  <si>
    <t>Год постройки</t>
  </si>
  <si>
    <t>Общая площадь дома</t>
  </si>
  <si>
    <t>Количество этажей</t>
  </si>
  <si>
    <t>Количество  квартир</t>
  </si>
  <si>
    <t>Количество  проживающих</t>
  </si>
  <si>
    <t>Затраты  на  содержание   и  ремонт  жилья</t>
  </si>
  <si>
    <t>стоимость 1 кв.м</t>
  </si>
  <si>
    <t>сумма</t>
  </si>
  <si>
    <t xml:space="preserve">                         ВИДЫ  РАБОТ   И  УСЛУГ</t>
  </si>
  <si>
    <t>1.Работы,необходимые для надлежащего содержания несущих конструкций  многоквартирных домов</t>
  </si>
  <si>
    <t>1.</t>
  </si>
  <si>
    <t>Работы,выполняемые в отношении всех видов фундаментов</t>
  </si>
  <si>
    <t>2.</t>
  </si>
  <si>
    <t>Работы,выполняемые для надлежащего содержания стен</t>
  </si>
  <si>
    <t>3.</t>
  </si>
  <si>
    <t>Работы,выполняемые для надлежащего содержания крыш</t>
  </si>
  <si>
    <t>4.</t>
  </si>
  <si>
    <t>II.Работы,необходимые для надлежащего содержания систем инженерно-технического обеспечения ,входящих в состав общего имущества</t>
  </si>
  <si>
    <t>5.</t>
  </si>
  <si>
    <t>Работы,выполняемые в целях надлеж.содержания систем вентиляции и дымоудаления</t>
  </si>
  <si>
    <t>5.1</t>
  </si>
  <si>
    <t>6.</t>
  </si>
  <si>
    <t>7.</t>
  </si>
  <si>
    <t>8.</t>
  </si>
  <si>
    <t>Работы,выполняемые в целях надлеж.содержания э/оборудования</t>
  </si>
  <si>
    <t>8.1</t>
  </si>
  <si>
    <t>Проверка и осмотр электротехнических устройств</t>
  </si>
  <si>
    <t>III.Работы и услуги по содержания иного общего имущества</t>
  </si>
  <si>
    <t>Работы по обеспечению вывоза бытовых отходов</t>
  </si>
  <si>
    <t>9.1</t>
  </si>
  <si>
    <t>Сбор и вывоз ТБО</t>
  </si>
  <si>
    <t>10.</t>
  </si>
  <si>
    <t>Обеспечение устранений аварий на внутридомовых инженерных системах</t>
  </si>
  <si>
    <t>10.1</t>
  </si>
  <si>
    <t>11.</t>
  </si>
  <si>
    <t>Услуги по управлению</t>
  </si>
  <si>
    <t xml:space="preserve">Начисление  и оплата населением за ком.услуги </t>
  </si>
  <si>
    <t>Задолженность на начало отчетного периода</t>
  </si>
  <si>
    <t>ком.услуги</t>
  </si>
  <si>
    <t>Оплачено</t>
  </si>
  <si>
    <t>Задолженность на конец отчетного периода</t>
  </si>
  <si>
    <t>Выполнено работ</t>
  </si>
  <si>
    <t>Директор МУП "ЧКХ"                               Кириков В.А.</t>
  </si>
  <si>
    <t>Проверка наличия тяги в дымовентиляционных каналах</t>
  </si>
  <si>
    <t>Работы,выполняемые для надлежащего содержания  систем водоснабжения,отопления и водоотведения</t>
  </si>
  <si>
    <t>содерж.</t>
  </si>
  <si>
    <t>Начислено за  год</t>
  </si>
  <si>
    <t>Работы,выполн. в целях надлеж.содержания оконных,дверн запол</t>
  </si>
  <si>
    <t>п.Подгорный д.3</t>
  </si>
  <si>
    <t>п.Подгорный д.4</t>
  </si>
  <si>
    <t>п.Подгорный д.5</t>
  </si>
  <si>
    <t>п.Подгорный д.6</t>
  </si>
  <si>
    <t>п.Подгорный д.7</t>
  </si>
  <si>
    <t>п.Подгорный д.8</t>
  </si>
  <si>
    <t>п.Подгорный д.9</t>
  </si>
  <si>
    <t>п.Подгорный д.16</t>
  </si>
  <si>
    <t>п.Подгорный д.31</t>
  </si>
  <si>
    <t>п.Подгорный д.32</t>
  </si>
  <si>
    <t>с.Чуровское д.12</t>
  </si>
  <si>
    <t>с.Чуровское д.13</t>
  </si>
  <si>
    <t>с.Чуровское д.14</t>
  </si>
  <si>
    <t>с.Чуровское д.15</t>
  </si>
  <si>
    <t>с.Чуровское д.70</t>
  </si>
  <si>
    <t>с.Чуровское д.71</t>
  </si>
  <si>
    <t>с.Чуровское д.73</t>
  </si>
  <si>
    <t>с.Чуровское д.75</t>
  </si>
  <si>
    <t>Аварийное обслуживание,выполнение заявок</t>
  </si>
  <si>
    <t>Аварийное обслуживание,выполнение заявок населения</t>
  </si>
  <si>
    <t>Обеспечение устранений аварий на внутридомовых инженерных системах ВДГО</t>
  </si>
  <si>
    <t>Работы,выполн. в целях надлеж.содер.внутридомов.газов.обору</t>
  </si>
  <si>
    <t>Работы.выполн.в целях надлеж.содер.внутридомов.газов.оборуд</t>
  </si>
  <si>
    <t>Работы.выпол.в целях надлеж.содер.внутридомов.газов.оборуд.</t>
  </si>
  <si>
    <t>Работы,выпол.в целях надлед.содер.внутридомов.газов.оборуд.</t>
  </si>
  <si>
    <t>Работы,выпол.в целях надлеж.содер.внутридом.газов.оборуд</t>
  </si>
  <si>
    <t>Работы,выпол.в целях надлеж.содер.внутридом.газов.оборудов.</t>
  </si>
  <si>
    <t>Работы,выполн.в целях надлеж.содерж.внутридомов.газов.обору.</t>
  </si>
  <si>
    <t>Работы,выпол.в целях надлеж.содерж.внутридом.газов.оборудов.</t>
  </si>
  <si>
    <t>Работы,выполн.в целях надлеж.содер.внутридом.газов.оборудов.</t>
  </si>
  <si>
    <t>ОТЧЕТ  О  РАСХОДОВАНИИ  ДЕНЕЖНЫХ  СРЕДСТВ  ЗА 2017 год</t>
  </si>
  <si>
    <t>Директор МУП "ЧКХ"                               Коршунов И.А.</t>
  </si>
  <si>
    <t>Ремонты,выпол.в целях надлеж.содер.внутрид.газов.оборудован</t>
  </si>
  <si>
    <t>Ремон,выполн.в целях надлеж.содер.газов.оборудования</t>
  </si>
  <si>
    <t>Ремонт,выполн.в целях надлеж.содер.газов оборудования</t>
  </si>
  <si>
    <t>Ремонт,выполн.в целях надлеж.содер.газов.оборудования</t>
  </si>
  <si>
    <t>ОТЧЕТ  О  РАСХОДОВАНИИ  ДЕНЕЖНЫХ  СРЕДСТВ  ЗА  2017 год</t>
  </si>
  <si>
    <t>Ремонт,выполн.в целях надлеж.содержан.газов.оборудования</t>
  </si>
  <si>
    <t>Начислено  за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</si>
</sst>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9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B26" sqref="B26:H26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1979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544.3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11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24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2255.9</v>
      </c>
      <c r="J21" s="9">
        <f>I21/544.3/12</f>
        <v>0.3453824484046788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3415.2</v>
      </c>
      <c r="J22" s="9">
        <f>I22/544.3/12</f>
        <v>0.5228734153959214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70573.9</v>
      </c>
      <c r="J23" s="9">
        <f>I23/544.3/12</f>
        <v>10.804994182129953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4198.5</v>
      </c>
      <c r="J24" s="9">
        <f>I24/544.3/12</f>
        <v>0.6427980892889951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875.7</v>
      </c>
      <c r="J27" s="9">
        <f>I27/544.3/12</f>
        <v>0.134071284218262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15347.8</v>
      </c>
      <c r="J28" s="9">
        <f>I28/544.3/12</f>
        <v>2.3497764713087146</v>
      </c>
    </row>
    <row r="29" spans="1:10" ht="12.75">
      <c r="A29" s="3" t="s">
        <v>25</v>
      </c>
      <c r="B29" s="18" t="s">
        <v>72</v>
      </c>
      <c r="C29" s="19"/>
      <c r="D29" s="19"/>
      <c r="E29" s="19"/>
      <c r="F29" s="19"/>
      <c r="G29" s="19"/>
      <c r="H29" s="20"/>
      <c r="I29" s="3">
        <v>1698.22</v>
      </c>
      <c r="J29" s="9">
        <f>I29/544.3/12</f>
        <v>0.26000061240737343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15618.5</v>
      </c>
      <c r="J31" s="9">
        <f>I31/544.3/12</f>
        <v>2.3912211403025294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26485.64</v>
      </c>
      <c r="J34" s="9">
        <f>I34/544.3/12</f>
        <v>4.055000306203687</v>
      </c>
    </row>
    <row r="35" spans="1:10" ht="27" customHeight="1">
      <c r="A35" s="3" t="s">
        <v>34</v>
      </c>
      <c r="B35" s="34" t="s">
        <v>35</v>
      </c>
      <c r="C35" s="34"/>
      <c r="D35" s="34"/>
      <c r="E35" s="34"/>
      <c r="F35" s="34"/>
      <c r="G35" s="34"/>
      <c r="H35" s="34"/>
      <c r="I35" s="4"/>
      <c r="J35" s="3"/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1698.22</v>
      </c>
      <c r="J36" s="9">
        <f>I36/544.3/12</f>
        <v>0.26000061240737343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18979.8</v>
      </c>
      <c r="J37" s="9">
        <f>I37/544.3/12</f>
        <v>2.9058423663420907</v>
      </c>
    </row>
    <row r="38" spans="9:10" ht="12.75">
      <c r="I38" s="15">
        <f>I21+I22+I23+I24+I27+I28+I31+I34+I36+I37+I29</f>
        <v>161147.38</v>
      </c>
      <c r="J38" s="11">
        <f>J21+J22+J23+J24+J27+J28+J31++J36+J37+J34+J29</f>
        <v>24.671960928409582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6629.64</v>
      </c>
      <c r="J42" s="1">
        <v>35582.24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114014.31</v>
      </c>
      <c r="J43" s="1">
        <v>448767.35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">
        <v>111037.92</v>
      </c>
      <c r="J44" s="1">
        <v>439313.32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">
        <f>I42+I43-I44</f>
        <v>9606.029999999999</v>
      </c>
      <c r="J45" s="1">
        <f>J42+J43-J44</f>
        <v>45036.26999999996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161147.42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3:I33"/>
    <mergeCell ref="B34:H34"/>
    <mergeCell ref="B35:H35"/>
    <mergeCell ref="B36:H36"/>
    <mergeCell ref="B37:H37"/>
    <mergeCell ref="B39:J39"/>
    <mergeCell ref="B27:H27"/>
    <mergeCell ref="B28:H28"/>
    <mergeCell ref="B29:H29"/>
    <mergeCell ref="B30:H30"/>
    <mergeCell ref="B31:H31"/>
    <mergeCell ref="A32:J32"/>
    <mergeCell ref="A3:J3"/>
    <mergeCell ref="A4:J4"/>
    <mergeCell ref="A5:J5"/>
    <mergeCell ref="A6:J6"/>
    <mergeCell ref="A13:I13"/>
    <mergeCell ref="B26:H26"/>
    <mergeCell ref="B24:H24"/>
    <mergeCell ref="A25:J25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">
      <selection activeCell="B28" sqref="B28:I28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60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1971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700.9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31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2139.91</v>
      </c>
      <c r="J21" s="9">
        <f>I21/700.9/12</f>
        <v>0.2544240738098635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3239.59</v>
      </c>
      <c r="J22" s="9">
        <f>I22/700.9/12</f>
        <v>0.3851702572882485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20358.89</v>
      </c>
      <c r="J23" s="9">
        <f>I23/700.9/12</f>
        <v>2.420565225662244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3982.61</v>
      </c>
      <c r="J24" s="9">
        <f>I24/700.9/12</f>
        <v>0.4735114376753698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911.17</v>
      </c>
      <c r="J27" s="9">
        <f>I27/700.9/12</f>
        <v>0.10833333333333334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14559.29</v>
      </c>
      <c r="J28" s="9">
        <f>I28/700.9/12</f>
        <v>1.731023208256052</v>
      </c>
    </row>
    <row r="29" spans="1:10" ht="12.75">
      <c r="A29" s="3" t="s">
        <v>25</v>
      </c>
      <c r="B29" s="18" t="s">
        <v>79</v>
      </c>
      <c r="C29" s="19"/>
      <c r="D29" s="19"/>
      <c r="E29" s="19"/>
      <c r="F29" s="19"/>
      <c r="G29" s="19"/>
      <c r="H29" s="20"/>
      <c r="I29" s="3">
        <v>2186.81</v>
      </c>
      <c r="J29" s="9">
        <f>I29/700.9/12</f>
        <v>0.2600002377895087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14735.54</v>
      </c>
      <c r="J31" s="9">
        <f>I31/700.9/12</f>
        <v>1.7519784087126078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34105.79</v>
      </c>
      <c r="J34" s="9">
        <f>I34/700.9/12</f>
        <v>4.054999524420983</v>
      </c>
    </row>
    <row r="35" spans="1:10" ht="27" customHeight="1">
      <c r="A35" s="3" t="s">
        <v>34</v>
      </c>
      <c r="B35" s="34" t="s">
        <v>35</v>
      </c>
      <c r="C35" s="34"/>
      <c r="D35" s="34"/>
      <c r="E35" s="34"/>
      <c r="F35" s="34"/>
      <c r="G35" s="34"/>
      <c r="H35" s="34"/>
      <c r="I35" s="4"/>
      <c r="J35" s="3"/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20837</v>
      </c>
      <c r="J36" s="9">
        <f>I36/700.9/12</f>
        <v>2.477409996670947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30261.2</v>
      </c>
      <c r="J37" s="9">
        <f>I37/700.9/12</f>
        <v>3.5978979407428544</v>
      </c>
    </row>
    <row r="38" spans="9:10" ht="12.75">
      <c r="I38" s="15">
        <f>I21+I22+I23+I24+I27+I28+I31+I34+I36+I37+I29</f>
        <v>147317.80000000002</v>
      </c>
      <c r="J38" s="11">
        <f>J21+J22+J23+J24+J27+J28+J31++J36+J37+J34+J29</f>
        <v>17.51531364436201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33966.41</v>
      </c>
      <c r="J42" s="1">
        <v>174133.67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146817.41</v>
      </c>
      <c r="J43" s="1">
        <v>588941.81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141652.71</v>
      </c>
      <c r="J44" s="1">
        <v>569884.84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39131.110000000015</v>
      </c>
      <c r="J45" s="1">
        <f>J42+J43-J44</f>
        <v>193190.64000000013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147317.84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A3:J3"/>
    <mergeCell ref="A4:J4"/>
    <mergeCell ref="A5:J5"/>
    <mergeCell ref="A6:J6"/>
    <mergeCell ref="A8:J8"/>
    <mergeCell ref="A14:I14"/>
    <mergeCell ref="A19:H19"/>
    <mergeCell ref="A20:J20"/>
    <mergeCell ref="A10:I10"/>
    <mergeCell ref="B27:H27"/>
    <mergeCell ref="A11:I11"/>
    <mergeCell ref="A12:I12"/>
    <mergeCell ref="B28:H28"/>
    <mergeCell ref="B29:H29"/>
    <mergeCell ref="B30:H30"/>
    <mergeCell ref="A13:I13"/>
    <mergeCell ref="B26:H26"/>
    <mergeCell ref="B24:H24"/>
    <mergeCell ref="A25:J25"/>
    <mergeCell ref="B22:H22"/>
    <mergeCell ref="B23:H23"/>
    <mergeCell ref="B21:H21"/>
    <mergeCell ref="B35:H35"/>
    <mergeCell ref="B36:H36"/>
    <mergeCell ref="B37:H37"/>
    <mergeCell ref="B39:J39"/>
    <mergeCell ref="B31:H31"/>
    <mergeCell ref="A32:J32"/>
    <mergeCell ref="B33:I33"/>
    <mergeCell ref="B34:H34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J35" sqref="J35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61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1973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722.3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31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2443.9</v>
      </c>
      <c r="J21" s="9">
        <f>I21/722.3/12</f>
        <v>0.28195809682034245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3699.9</v>
      </c>
      <c r="J22" s="9">
        <f>I22/722.3/12</f>
        <v>0.4268655683234113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32891.64</v>
      </c>
      <c r="J23" s="9">
        <f>I23/722.3/12</f>
        <v>3.7947805620933135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4548.5</v>
      </c>
      <c r="J24" s="9">
        <f>I24/722.3/12</f>
        <v>0.5247704093405327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5945.48</v>
      </c>
      <c r="J27" s="9">
        <f>I27/722.3/12</f>
        <v>0.6859430522866768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16627.55</v>
      </c>
      <c r="J28" s="9">
        <f>I28/722.3/12</f>
        <v>1.9183568692602335</v>
      </c>
    </row>
    <row r="29" spans="1:10" ht="12.75">
      <c r="A29" s="3" t="s">
        <v>25</v>
      </c>
      <c r="B29" s="18" t="s">
        <v>80</v>
      </c>
      <c r="C29" s="19"/>
      <c r="D29" s="19"/>
      <c r="E29" s="19"/>
      <c r="F29" s="19"/>
      <c r="G29" s="19"/>
      <c r="H29" s="20"/>
      <c r="I29" s="3">
        <v>2253.58</v>
      </c>
      <c r="J29" s="9">
        <f>I29/722.3/12</f>
        <v>0.26000046148876277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17869.1</v>
      </c>
      <c r="J31" s="9">
        <f>I31/722.3/12</f>
        <v>2.061597212607873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35147.12</v>
      </c>
      <c r="J34" s="9">
        <f>I34/722.3/12</f>
        <v>4.055000230744382</v>
      </c>
    </row>
    <row r="35" spans="1:10" ht="27" customHeight="1">
      <c r="A35" s="3" t="s">
        <v>34</v>
      </c>
      <c r="B35" s="34" t="s">
        <v>71</v>
      </c>
      <c r="C35" s="34"/>
      <c r="D35" s="34"/>
      <c r="E35" s="34"/>
      <c r="F35" s="34"/>
      <c r="G35" s="34"/>
      <c r="H35" s="34"/>
      <c r="I35" s="4"/>
      <c r="J35" s="9">
        <f>I35/722.3/12</f>
        <v>0</v>
      </c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23799</v>
      </c>
      <c r="J36" s="9">
        <f>I36/722.3/12</f>
        <v>2.745742766163644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31184.26</v>
      </c>
      <c r="J37" s="9">
        <f>I37/722.3/12</f>
        <v>3.597796391157875</v>
      </c>
    </row>
    <row r="38" spans="9:10" ht="12.75">
      <c r="I38" s="15">
        <f>I21+I22+I23+I24+I27+I28+I31+I34+I36+I37+I35+I29</f>
        <v>176410.03</v>
      </c>
      <c r="J38" s="11">
        <f>J21+J22+J23+J24+J27+J28+J31++J36+J37+J34+J35+J29</f>
        <v>20.35281162028705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10680.25</v>
      </c>
      <c r="J42" s="1">
        <v>59351.92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151300.01</v>
      </c>
      <c r="J43" s="1">
        <v>640989.76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152782.58</v>
      </c>
      <c r="J44" s="1">
        <v>654634.1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9197.680000000022</v>
      </c>
      <c r="J45" s="1">
        <f>J42+J43-J44</f>
        <v>45707.580000000075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176409.97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A3:J3"/>
    <mergeCell ref="A4:J4"/>
    <mergeCell ref="A5:J5"/>
    <mergeCell ref="A6:J6"/>
    <mergeCell ref="A8:J8"/>
    <mergeCell ref="A14:I14"/>
    <mergeCell ref="A19:H19"/>
    <mergeCell ref="A20:J20"/>
    <mergeCell ref="A10:I10"/>
    <mergeCell ref="B27:H27"/>
    <mergeCell ref="A11:I11"/>
    <mergeCell ref="A12:I12"/>
    <mergeCell ref="B28:H28"/>
    <mergeCell ref="B29:H29"/>
    <mergeCell ref="B30:H30"/>
    <mergeCell ref="A13:I13"/>
    <mergeCell ref="B26:H26"/>
    <mergeCell ref="B24:H24"/>
    <mergeCell ref="A25:J25"/>
    <mergeCell ref="B22:H22"/>
    <mergeCell ref="B23:H23"/>
    <mergeCell ref="B21:H21"/>
    <mergeCell ref="B35:H35"/>
    <mergeCell ref="B36:H36"/>
    <mergeCell ref="B37:H37"/>
    <mergeCell ref="B39:J39"/>
    <mergeCell ref="B31:H31"/>
    <mergeCell ref="A32:J32"/>
    <mergeCell ref="B33:I33"/>
    <mergeCell ref="B34:H34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J42" sqref="J42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62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1982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717.1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46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2174</v>
      </c>
      <c r="J21" s="9">
        <f>I21/717.1/12</f>
        <v>0.25263793985032307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3292.02</v>
      </c>
      <c r="J22" s="9">
        <f>I22/717.1/12</f>
        <v>0.3825617068749128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20688.37</v>
      </c>
      <c r="J23" s="9">
        <f>I23/717.1/12</f>
        <v>2.4041707339748055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4047.57</v>
      </c>
      <c r="J24" s="9">
        <f>I24/717.1/12</f>
        <v>0.4703632687212383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4847.74</v>
      </c>
      <c r="J27" s="9">
        <f>I27/717.1/12</f>
        <v>0.5633500674011063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14794.59</v>
      </c>
      <c r="J28" s="9">
        <f>I28/717.1/12</f>
        <v>1.7192616092595177</v>
      </c>
    </row>
    <row r="29" spans="1:10" ht="12.75">
      <c r="A29" s="3" t="s">
        <v>25</v>
      </c>
      <c r="B29" s="18" t="s">
        <v>83</v>
      </c>
      <c r="C29" s="19"/>
      <c r="D29" s="19"/>
      <c r="E29" s="19"/>
      <c r="F29" s="19"/>
      <c r="G29" s="19"/>
      <c r="H29" s="20"/>
      <c r="I29" s="3">
        <v>2237.35</v>
      </c>
      <c r="J29" s="9">
        <f>I29/717.1/12</f>
        <v>0.259999767582392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15899.46</v>
      </c>
      <c r="J31" s="9">
        <f>I31/717.1/12</f>
        <v>1.8476572305117835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34894.16</v>
      </c>
      <c r="J34" s="9">
        <f>I34/717.1/12</f>
        <v>4.055008599451495</v>
      </c>
    </row>
    <row r="35" spans="1:10" ht="27" customHeight="1">
      <c r="A35" s="3" t="s">
        <v>34</v>
      </c>
      <c r="B35" s="34" t="s">
        <v>71</v>
      </c>
      <c r="C35" s="34"/>
      <c r="D35" s="34"/>
      <c r="E35" s="34"/>
      <c r="F35" s="34"/>
      <c r="G35" s="34"/>
      <c r="H35" s="34"/>
      <c r="I35" s="4"/>
      <c r="J35" s="9">
        <f>I35/710.9/12</f>
        <v>0</v>
      </c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21173.7</v>
      </c>
      <c r="J36" s="9">
        <f>I36/717.1/12</f>
        <v>2.460570352809929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30959.76</v>
      </c>
      <c r="J37" s="9">
        <f>I37/717.1/12</f>
        <v>3.597796681076558</v>
      </c>
    </row>
    <row r="38" spans="9:10" ht="12.75">
      <c r="I38" s="15">
        <f>I21+I22+I23+I24+I27+I28+I31+I34+I36+I37+I35+I29</f>
        <v>155008.72</v>
      </c>
      <c r="J38" s="11">
        <f>J21+J22+J23+J24+J27+J28+J31++J36+J37+J34+J35+J29</f>
        <v>18.013377957514063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26181.4</v>
      </c>
      <c r="J42" s="1">
        <v>120266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150210.83</v>
      </c>
      <c r="J43" s="1">
        <v>619912.92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144843.04</v>
      </c>
      <c r="J44" s="1">
        <v>606946.48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31549.189999999973</v>
      </c>
      <c r="J45" s="1">
        <f>J42+J43-J44</f>
        <v>133232.44000000006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155008.69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3:I33"/>
    <mergeCell ref="B34:H34"/>
    <mergeCell ref="B35:H35"/>
    <mergeCell ref="B36:H36"/>
    <mergeCell ref="B37:H37"/>
    <mergeCell ref="B39:J39"/>
    <mergeCell ref="B27:H27"/>
    <mergeCell ref="B28:H28"/>
    <mergeCell ref="B29:H29"/>
    <mergeCell ref="B30:H30"/>
    <mergeCell ref="B31:H31"/>
    <mergeCell ref="A32:J32"/>
    <mergeCell ref="A3:J3"/>
    <mergeCell ref="A4:J4"/>
    <mergeCell ref="A5:J5"/>
    <mergeCell ref="A6:J6"/>
    <mergeCell ref="A13:I13"/>
    <mergeCell ref="B26:H26"/>
    <mergeCell ref="B24:H24"/>
    <mergeCell ref="A25:J25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L45" sqref="L45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63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1967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448.3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10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17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1357.2</v>
      </c>
      <c r="J21" s="9">
        <f>I21/448.3/12</f>
        <v>0.25228641534686597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2054.65</v>
      </c>
      <c r="J22" s="9">
        <f>I22/448.3/12</f>
        <v>0.3819336010112276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55161.25</v>
      </c>
      <c r="J23" s="9">
        <f>I23/448.3/12</f>
        <v>10.25378280913079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2525.9</v>
      </c>
      <c r="J24" s="9">
        <f>I24/448.3/12</f>
        <v>0.4695330507844449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3930.32</v>
      </c>
      <c r="J27" s="9">
        <f>I27/448.3/12</f>
        <v>0.7305970704141572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9233.67</v>
      </c>
      <c r="J28" s="9">
        <f>I28/448.3/12</f>
        <v>1.716423154137854</v>
      </c>
    </row>
    <row r="29" spans="1:10" ht="12.75">
      <c r="A29" s="3" t="s">
        <v>25</v>
      </c>
      <c r="B29" s="18" t="s">
        <v>84</v>
      </c>
      <c r="C29" s="19"/>
      <c r="D29" s="19"/>
      <c r="E29" s="19"/>
      <c r="F29" s="19"/>
      <c r="G29" s="19"/>
      <c r="H29" s="20"/>
      <c r="I29" s="3">
        <v>1398.7</v>
      </c>
      <c r="J29" s="9">
        <f>I29/448.3/12</f>
        <v>0.2600007435497063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9923.33</v>
      </c>
      <c r="J31" s="9">
        <f>I31/448.3/12</f>
        <v>1.8446222767492007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21814.29</v>
      </c>
      <c r="J34" s="9">
        <f>I34/448.3/12</f>
        <v>4.0550022306491185</v>
      </c>
    </row>
    <row r="35" spans="1:10" ht="27" customHeight="1">
      <c r="A35" s="3" t="s">
        <v>34</v>
      </c>
      <c r="B35" s="34" t="s">
        <v>71</v>
      </c>
      <c r="C35" s="34"/>
      <c r="D35" s="34"/>
      <c r="E35" s="34"/>
      <c r="F35" s="34"/>
      <c r="G35" s="34"/>
      <c r="H35" s="34"/>
      <c r="I35" s="4"/>
      <c r="J35" s="9">
        <f>I35/448.3/12</f>
        <v>0</v>
      </c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13214.9</v>
      </c>
      <c r="J36" s="9">
        <f>I36/448.3/12</f>
        <v>2.4564837534389175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19354.7</v>
      </c>
      <c r="J37" s="9">
        <f>I37/448.3/12</f>
        <v>3.597795375120827</v>
      </c>
    </row>
    <row r="38" spans="9:10" ht="12.75">
      <c r="I38" s="15">
        <f>I21+I22+I23+I24+I27+I28+I31+I34+I36+I37+I35+I29</f>
        <v>139968.91000000003</v>
      </c>
      <c r="J38" s="11">
        <f>J21+J22+J23+J24+J27+J28+J31++J36+J37+J34+J35+J29</f>
        <v>26.01846048033311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4391.4</v>
      </c>
      <c r="J42" s="1">
        <v>18643.56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93905.22</v>
      </c>
      <c r="J43" s="1">
        <v>411773.83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89744.08</v>
      </c>
      <c r="J44" s="1">
        <v>395402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8552.539999999994</v>
      </c>
      <c r="J45" s="1">
        <f>J42+J43-J44</f>
        <v>35015.390000000014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139968.92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A3:J3"/>
    <mergeCell ref="A4:J4"/>
    <mergeCell ref="A5:J5"/>
    <mergeCell ref="A6:J6"/>
    <mergeCell ref="A8:J8"/>
    <mergeCell ref="A14:I14"/>
    <mergeCell ref="A19:H19"/>
    <mergeCell ref="A20:J20"/>
    <mergeCell ref="A10:I10"/>
    <mergeCell ref="B27:H27"/>
    <mergeCell ref="A11:I11"/>
    <mergeCell ref="A12:I12"/>
    <mergeCell ref="B28:H28"/>
    <mergeCell ref="B29:H29"/>
    <mergeCell ref="B30:H30"/>
    <mergeCell ref="A13:I13"/>
    <mergeCell ref="B26:H26"/>
    <mergeCell ref="B24:H24"/>
    <mergeCell ref="A25:J25"/>
    <mergeCell ref="B22:H22"/>
    <mergeCell ref="B23:H23"/>
    <mergeCell ref="B21:H21"/>
    <mergeCell ref="B35:H35"/>
    <mergeCell ref="B36:H36"/>
    <mergeCell ref="B37:H37"/>
    <mergeCell ref="B39:J39"/>
    <mergeCell ref="B31:H31"/>
    <mergeCell ref="A32:J32"/>
    <mergeCell ref="B33:I33"/>
    <mergeCell ref="B34:H34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B41" sqref="B41:H41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64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1979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719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39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2165</v>
      </c>
      <c r="J21" s="9">
        <f>I21/719/12</f>
        <v>0.2509272137227631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3277.63</v>
      </c>
      <c r="J22" s="9">
        <f>I22/719/12</f>
        <v>0.37988293926750116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7">
        <v>117900.95</v>
      </c>
      <c r="J23" s="9">
        <f>I23/719/12</f>
        <v>13.66492234585072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4029.38</v>
      </c>
      <c r="J24" s="9">
        <f>I24/719/12</f>
        <v>0.46701205377839594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2890.16</v>
      </c>
      <c r="J27" s="9">
        <f>I27/719/12</f>
        <v>0.334974501622624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14729.92</v>
      </c>
      <c r="J28" s="9">
        <f>I28/719/12</f>
        <v>1.7072229949003246</v>
      </c>
    </row>
    <row r="29" spans="1:10" ht="12.75">
      <c r="A29" s="3" t="s">
        <v>25</v>
      </c>
      <c r="B29" s="18" t="s">
        <v>85</v>
      </c>
      <c r="C29" s="19"/>
      <c r="D29" s="19"/>
      <c r="E29" s="19"/>
      <c r="F29" s="19"/>
      <c r="G29" s="19"/>
      <c r="H29" s="20"/>
      <c r="I29" s="3">
        <v>2243.28</v>
      </c>
      <c r="J29" s="9">
        <f>I29/719/12</f>
        <v>0.26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15830.78</v>
      </c>
      <c r="J31" s="9">
        <f>I31/719/12</f>
        <v>1.8348145572554475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34986.54</v>
      </c>
      <c r="J34" s="9">
        <f>I34/719/12</f>
        <v>4.055000000000001</v>
      </c>
    </row>
    <row r="35" spans="1:10" ht="27" customHeight="1">
      <c r="A35" s="3" t="s">
        <v>34</v>
      </c>
      <c r="B35" s="34" t="s">
        <v>71</v>
      </c>
      <c r="C35" s="34"/>
      <c r="D35" s="34"/>
      <c r="E35" s="34"/>
      <c r="F35" s="34"/>
      <c r="G35" s="34"/>
      <c r="H35" s="34"/>
      <c r="I35" s="4"/>
      <c r="J35" s="9">
        <f>I35/719/12</f>
        <v>0</v>
      </c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21081.71</v>
      </c>
      <c r="J36" s="9">
        <f>I36/719/12</f>
        <v>2.443406351414001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31041.79</v>
      </c>
      <c r="J37" s="9">
        <f>I37/719/12</f>
        <v>3.597796708391284</v>
      </c>
    </row>
    <row r="38" spans="9:10" ht="12.75">
      <c r="I38" s="15">
        <f>I21+I22+I23+I24+I27+I28+I31+I34+I36+I37+I35+I29</f>
        <v>250177.14</v>
      </c>
      <c r="J38" s="11">
        <f>J21+J22+J23+J24+J27+J28+J31++J36+J37+J34+J35+J29</f>
        <v>28.99595966620306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14937.3</v>
      </c>
      <c r="J42" s="1">
        <v>84358.21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150608.7</v>
      </c>
      <c r="J43" s="1">
        <v>630880.18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146700.29</v>
      </c>
      <c r="J44" s="1">
        <v>639197.46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18845.709999999992</v>
      </c>
      <c r="J45" s="1">
        <f>J42+J43-J44</f>
        <v>76040.93000000005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250177.12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3:I33"/>
    <mergeCell ref="B34:H34"/>
    <mergeCell ref="B35:H35"/>
    <mergeCell ref="B36:H36"/>
    <mergeCell ref="B37:H37"/>
    <mergeCell ref="B39:J39"/>
    <mergeCell ref="B27:H27"/>
    <mergeCell ref="B28:H28"/>
    <mergeCell ref="B29:H29"/>
    <mergeCell ref="B30:H30"/>
    <mergeCell ref="B31:H31"/>
    <mergeCell ref="A32:J32"/>
    <mergeCell ref="A3:J3"/>
    <mergeCell ref="A4:J4"/>
    <mergeCell ref="A5:J5"/>
    <mergeCell ref="A6:J6"/>
    <mergeCell ref="A13:I13"/>
    <mergeCell ref="B26:H26"/>
    <mergeCell ref="B24:H24"/>
    <mergeCell ref="A25:J25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I35" sqref="I34:I35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65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1983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545.4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12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26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1661.62</v>
      </c>
      <c r="J21" s="9">
        <f>I21/545.4/12</f>
        <v>0.2538839995110622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2515.5</v>
      </c>
      <c r="J22" s="9">
        <f>I22/545.4/12</f>
        <v>0.3843509350935093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52693.43</v>
      </c>
      <c r="J23" s="9">
        <f>I23/545.4/12</f>
        <v>8.051190257914682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3092.45</v>
      </c>
      <c r="J24" s="9">
        <f>I24/545.4/12</f>
        <v>0.4725048893778267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4887.9</v>
      </c>
      <c r="J27" s="9">
        <f>I27/545.4/12</f>
        <v>0.7468371837183718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11304.83</v>
      </c>
      <c r="J28" s="9">
        <f>I28/545.4/12</f>
        <v>1.7272995355091065</v>
      </c>
    </row>
    <row r="29" spans="1:10" ht="12.75">
      <c r="A29" s="3" t="s">
        <v>25</v>
      </c>
      <c r="B29" s="18" t="s">
        <v>86</v>
      </c>
      <c r="C29" s="19"/>
      <c r="D29" s="19"/>
      <c r="E29" s="19"/>
      <c r="F29" s="19"/>
      <c r="G29" s="19"/>
      <c r="H29" s="20"/>
      <c r="I29" s="3">
        <v>1701.65</v>
      </c>
      <c r="J29" s="9">
        <f>I29/545.4/12</f>
        <v>0.2600003055861142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12149.17</v>
      </c>
      <c r="J31" s="9">
        <f>I31/545.4/12</f>
        <v>1.856308825326977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26539.16</v>
      </c>
      <c r="J34" s="9">
        <f>I34/545.4/12</f>
        <v>4.054999388827771</v>
      </c>
    </row>
    <row r="35" spans="1:10" ht="27" customHeight="1">
      <c r="A35" s="3" t="s">
        <v>34</v>
      </c>
      <c r="B35" s="34" t="s">
        <v>71</v>
      </c>
      <c r="C35" s="34"/>
      <c r="D35" s="34"/>
      <c r="E35" s="34"/>
      <c r="F35" s="34"/>
      <c r="G35" s="34"/>
      <c r="H35" s="34"/>
      <c r="I35" s="4"/>
      <c r="J35" s="9">
        <f>I35/545.4/12</f>
        <v>0</v>
      </c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16180.04</v>
      </c>
      <c r="J36" s="9">
        <f>I36/545.4/12</f>
        <v>2.4721977753330893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23547.2</v>
      </c>
      <c r="J37" s="9">
        <f>I37/545.4/12</f>
        <v>3.5978486737562645</v>
      </c>
    </row>
    <row r="38" spans="9:10" ht="12.75">
      <c r="I38" s="15">
        <f>I21+I22+I23+I24+I27+I28+I31+I34+I36+I37+I35+I29</f>
        <v>156272.95</v>
      </c>
      <c r="J38" s="11">
        <f>J21+J22+J23+J24+J27+J28+J31++J36+J37+J34+J35+J29</f>
        <v>23.877421769954775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7797.2</v>
      </c>
      <c r="J42" s="1">
        <v>44627.18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114244.85</v>
      </c>
      <c r="J43" s="1">
        <v>486738.39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112686.27</v>
      </c>
      <c r="J44" s="1">
        <v>482471.77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9355.779999999999</v>
      </c>
      <c r="J45" s="1">
        <f>J42+J43-J44</f>
        <v>48893.80000000005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156273.02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3:I33"/>
    <mergeCell ref="B34:H34"/>
    <mergeCell ref="B35:H35"/>
    <mergeCell ref="B36:H36"/>
    <mergeCell ref="B37:H37"/>
    <mergeCell ref="B39:J39"/>
    <mergeCell ref="B27:H27"/>
    <mergeCell ref="B28:H28"/>
    <mergeCell ref="B29:H29"/>
    <mergeCell ref="B30:H30"/>
    <mergeCell ref="B31:H31"/>
    <mergeCell ref="A32:J32"/>
    <mergeCell ref="A3:J3"/>
    <mergeCell ref="A4:J4"/>
    <mergeCell ref="A5:J5"/>
    <mergeCell ref="A6:J6"/>
    <mergeCell ref="A13:I13"/>
    <mergeCell ref="B26:H26"/>
    <mergeCell ref="B24:H24"/>
    <mergeCell ref="A25:J25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S48"/>
  <sheetViews>
    <sheetView tabSelected="1" zoomScalePageLayoutView="0" workbookViewId="0" topLeftCell="A1">
      <selection activeCell="G53" sqref="G53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66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87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1992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869.2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37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2689.48</v>
      </c>
      <c r="J21" s="9">
        <f>I21/869.2/12</f>
        <v>0.2578501303880963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4071.59</v>
      </c>
      <c r="J22" s="9">
        <f>I22/869.2/12</f>
        <v>0.39035799202331645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25587.49</v>
      </c>
      <c r="J23" s="9">
        <f>I23/869.2/12</f>
        <v>2.4531647875441016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5005.44</v>
      </c>
      <c r="J24" s="9">
        <f>I24/869.2/12</f>
        <v>0.4798895536125172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7550</v>
      </c>
      <c r="J27" s="9">
        <f>I27/869.2/12</f>
        <v>0.7238456818530449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18297.68</v>
      </c>
      <c r="J28" s="9">
        <f>I28/869.2/12</f>
        <v>1.754264457738917</v>
      </c>
    </row>
    <row r="29" spans="1:10" ht="12.75">
      <c r="A29" s="3" t="s">
        <v>25</v>
      </c>
      <c r="B29" s="18" t="s">
        <v>86</v>
      </c>
      <c r="C29" s="19"/>
      <c r="D29" s="19"/>
      <c r="E29" s="19"/>
      <c r="F29" s="19"/>
      <c r="G29" s="19"/>
      <c r="H29" s="20"/>
      <c r="I29" s="3">
        <v>2711.9</v>
      </c>
      <c r="J29" s="9">
        <f>I29/869.2/12</f>
        <v>0.259999616505599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19664.52</v>
      </c>
      <c r="J31" s="9">
        <f>I31/869.2/12</f>
        <v>1.8853083294983894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42295.27</v>
      </c>
      <c r="J34" s="9">
        <f>I34/869.2/12</f>
        <v>4.054999808252799</v>
      </c>
    </row>
    <row r="35" spans="1:10" ht="27" customHeight="1">
      <c r="A35" s="3" t="s">
        <v>34</v>
      </c>
      <c r="B35" s="34" t="s">
        <v>71</v>
      </c>
      <c r="C35" s="34"/>
      <c r="D35" s="34"/>
      <c r="E35" s="34"/>
      <c r="F35" s="34"/>
      <c r="G35" s="34"/>
      <c r="H35" s="34"/>
      <c r="I35" s="4"/>
      <c r="J35" s="9">
        <f>I35/869.2/12</f>
        <v>0</v>
      </c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26188</v>
      </c>
      <c r="J36" s="9">
        <f>I36/869.2/12</f>
        <v>2.510737843227489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37526.46</v>
      </c>
      <c r="J37" s="9">
        <f>I37/869.2/12</f>
        <v>3.5977968246663594</v>
      </c>
    </row>
    <row r="38" spans="9:10" ht="12.75">
      <c r="I38" s="15">
        <f>I21+I22+I23+I24+I27+I28+I31+I34+I36+I37+I35+I29</f>
        <v>191587.83</v>
      </c>
      <c r="J38" s="11">
        <f>J21+J22+J23+J24+J27+J28+J31++J36+J37+J34+J35+J29</f>
        <v>18.36821502531063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9">
        <v>24215.2</v>
      </c>
      <c r="J42" s="1">
        <v>109993.06</v>
      </c>
    </row>
    <row r="43" spans="1:10" ht="12.75">
      <c r="A43" s="8">
        <v>2</v>
      </c>
      <c r="B43" s="36" t="s">
        <v>89</v>
      </c>
      <c r="C43" s="36"/>
      <c r="D43" s="36"/>
      <c r="E43" s="36"/>
      <c r="F43" s="36"/>
      <c r="G43" s="36"/>
      <c r="H43" s="36"/>
      <c r="I43" s="13">
        <v>182071.09</v>
      </c>
      <c r="J43" s="1">
        <v>729917.84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186683.44</v>
      </c>
      <c r="J44" s="1">
        <v>741393.64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19602.850000000006</v>
      </c>
      <c r="J45" s="1">
        <f>J42+J43-J44</f>
        <v>98517.2599999999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191587.82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A3:J3"/>
    <mergeCell ref="A4:J4"/>
    <mergeCell ref="A5:J5"/>
    <mergeCell ref="A6:J6"/>
    <mergeCell ref="A8:J8"/>
    <mergeCell ref="A14:I14"/>
    <mergeCell ref="A19:H19"/>
    <mergeCell ref="A20:J20"/>
    <mergeCell ref="A10:I10"/>
    <mergeCell ref="B27:H27"/>
    <mergeCell ref="A11:I11"/>
    <mergeCell ref="A12:I12"/>
    <mergeCell ref="B28:H28"/>
    <mergeCell ref="B29:H29"/>
    <mergeCell ref="B30:H30"/>
    <mergeCell ref="A13:I13"/>
    <mergeCell ref="B26:H26"/>
    <mergeCell ref="B24:H24"/>
    <mergeCell ref="A25:J25"/>
    <mergeCell ref="B22:H22"/>
    <mergeCell ref="B23:H23"/>
    <mergeCell ref="B21:H21"/>
    <mergeCell ref="B35:H35"/>
    <mergeCell ref="B36:H36"/>
    <mergeCell ref="B37:H37"/>
    <mergeCell ref="B39:J39"/>
    <mergeCell ref="B31:H31"/>
    <mergeCell ref="A32:J32"/>
    <mergeCell ref="B33:I33"/>
    <mergeCell ref="B34:H34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I34" sqref="I34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67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1987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854.4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52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2693.74</v>
      </c>
      <c r="J21" s="9">
        <f>I21/854.4/12</f>
        <v>0.262732131710362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4078.02</v>
      </c>
      <c r="J22" s="9">
        <f>I22/854.4/12</f>
        <v>0.397746956928839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25627.91</v>
      </c>
      <c r="J23" s="9">
        <f>I23/854.4/12</f>
        <v>2.499601084581773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5012.34</v>
      </c>
      <c r="J24" s="9">
        <f>I24/854.4/12</f>
        <v>0.488875234082397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8918.08</v>
      </c>
      <c r="J27" s="9">
        <f>I27/854.4/12</f>
        <v>0.8698189762796504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18327.09</v>
      </c>
      <c r="J28" s="9">
        <f>I28/854.4/12</f>
        <v>1.787520482209738</v>
      </c>
    </row>
    <row r="29" spans="1:10" ht="12.75">
      <c r="A29" s="3" t="s">
        <v>25</v>
      </c>
      <c r="B29" s="18" t="s">
        <v>88</v>
      </c>
      <c r="C29" s="19"/>
      <c r="D29" s="19"/>
      <c r="E29" s="19"/>
      <c r="F29" s="19"/>
      <c r="G29" s="19"/>
      <c r="H29" s="20"/>
      <c r="I29" s="3">
        <v>2665.73</v>
      </c>
      <c r="J29" s="9">
        <f>I29/854.4/12</f>
        <v>0.2600001950686642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19696.91</v>
      </c>
      <c r="J31" s="9">
        <f>I31/854.4/12</f>
        <v>1.9211249609862673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41575.1</v>
      </c>
      <c r="J34" s="9">
        <f>I34/854.4/12</f>
        <v>4.054999609862672</v>
      </c>
    </row>
    <row r="35" spans="1:10" ht="27" customHeight="1">
      <c r="A35" s="3" t="s">
        <v>34</v>
      </c>
      <c r="B35" s="34" t="s">
        <v>71</v>
      </c>
      <c r="C35" s="34"/>
      <c r="D35" s="34"/>
      <c r="E35" s="34"/>
      <c r="F35" s="34"/>
      <c r="G35" s="34"/>
      <c r="H35" s="34"/>
      <c r="I35" s="4"/>
      <c r="J35" s="9">
        <f>I35/854.4/12</f>
        <v>0</v>
      </c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26230.54</v>
      </c>
      <c r="J36" s="9">
        <f>I36/854.4/12</f>
        <v>2.5583781991260923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36887.49</v>
      </c>
      <c r="J37" s="9">
        <f>I37/854.4/12</f>
        <v>3.5977966994382022</v>
      </c>
    </row>
    <row r="38" spans="9:10" ht="12.75">
      <c r="I38" s="15">
        <f>I21+I22+I23+I24+I27+I28+I31+I34+I36+I37+I35+I29</f>
        <v>191712.95</v>
      </c>
      <c r="J38" s="11">
        <f>J21+J22+J23+J24+J27+J28+J31++J36+J37+J34+J35+J29</f>
        <v>18.698594530274658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9840</v>
      </c>
      <c r="J42" s="1">
        <v>52684.94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178970.87</v>
      </c>
      <c r="J43" s="1">
        <v>569335.45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174447.53</v>
      </c>
      <c r="J44" s="1">
        <v>560715.5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14363.339999999997</v>
      </c>
      <c r="J45" s="1">
        <f>J42+J43-J44</f>
        <v>61304.8899999999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191713.04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45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3:I33"/>
    <mergeCell ref="B34:H34"/>
    <mergeCell ref="B35:H35"/>
    <mergeCell ref="B36:H36"/>
    <mergeCell ref="B37:H37"/>
    <mergeCell ref="B39:J39"/>
    <mergeCell ref="B27:H27"/>
    <mergeCell ref="B28:H28"/>
    <mergeCell ref="B29:H29"/>
    <mergeCell ref="B30:H30"/>
    <mergeCell ref="B31:H31"/>
    <mergeCell ref="A32:J32"/>
    <mergeCell ref="A3:J3"/>
    <mergeCell ref="A4:J4"/>
    <mergeCell ref="A5:J5"/>
    <mergeCell ref="A6:J6"/>
    <mergeCell ref="A13:I13"/>
    <mergeCell ref="B26:H26"/>
    <mergeCell ref="B24:H24"/>
    <mergeCell ref="A25:J25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I31" sqref="I31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68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1982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550.7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12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20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1731.69</v>
      </c>
      <c r="J21" s="9">
        <f>I21/550.7/12</f>
        <v>0.26204376248411115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2626.14</v>
      </c>
      <c r="J22" s="9">
        <f>I22/550.7/12</f>
        <v>0.3973942255311422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16503.7</v>
      </c>
      <c r="J23" s="9">
        <f>I23/550.7/12</f>
        <v>2.4973821197264088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3228.46</v>
      </c>
      <c r="J24" s="9">
        <f>I24/550.7/12</f>
        <v>0.48853882936868226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5030.32</v>
      </c>
      <c r="J27" s="9">
        <f>I27/550.7/12</f>
        <v>0.7612008958295502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11801.77</v>
      </c>
      <c r="J28" s="9">
        <f>I28/550.7/12</f>
        <v>1.7858740391017491</v>
      </c>
    </row>
    <row r="29" spans="1:10" ht="12.75">
      <c r="A29" s="3" t="s">
        <v>25</v>
      </c>
      <c r="B29" s="18" t="s">
        <v>88</v>
      </c>
      <c r="C29" s="19"/>
      <c r="D29" s="19"/>
      <c r="E29" s="19"/>
      <c r="F29" s="19"/>
      <c r="G29" s="19"/>
      <c r="H29" s="20"/>
      <c r="I29" s="3">
        <v>1718.148</v>
      </c>
      <c r="J29" s="9">
        <f>I29/550.7/12</f>
        <v>0.25999455238786995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12686.63</v>
      </c>
      <c r="J31" s="9">
        <f>I31/550.7/12</f>
        <v>1.9197733188063673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26797.06</v>
      </c>
      <c r="J34" s="9">
        <f>I34/550.7/12</f>
        <v>4.054999697354881</v>
      </c>
    </row>
    <row r="35" spans="1:10" ht="27" customHeight="1">
      <c r="A35" s="3" t="s">
        <v>34</v>
      </c>
      <c r="B35" s="34" t="s">
        <v>71</v>
      </c>
      <c r="C35" s="34"/>
      <c r="D35" s="34"/>
      <c r="E35" s="34"/>
      <c r="F35" s="34"/>
      <c r="G35" s="34"/>
      <c r="H35" s="34"/>
      <c r="I35" s="4"/>
      <c r="J35" s="9">
        <f>I35/550.7/12</f>
        <v>0</v>
      </c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16891</v>
      </c>
      <c r="J36" s="9">
        <f>I36/550.7/12</f>
        <v>2.555989346891834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23775.68</v>
      </c>
      <c r="J37" s="9">
        <f>I37/550.7/12</f>
        <v>3.597796743538526</v>
      </c>
    </row>
    <row r="38" spans="9:10" ht="12.75">
      <c r="I38" s="15">
        <f>I21+I22+I23+I24+I27+I28+I31+I34+I36+I37+I35+I29</f>
        <v>122790.59800000001</v>
      </c>
      <c r="J38" s="11">
        <f>J21+J22+J23+J24+J27+J28+J31++J36+J37+J34+J35+J29</f>
        <v>18.580987531021123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6561.38</v>
      </c>
      <c r="J42" s="1">
        <v>39572.44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115354.88</v>
      </c>
      <c r="J43" s="1">
        <v>394938.45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115145.09</v>
      </c>
      <c r="J44" s="1">
        <v>403822.4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6771.170000000013</v>
      </c>
      <c r="J45" s="1">
        <f>J42+J43-J44</f>
        <v>30688.48999999999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122790.64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A3:J3"/>
    <mergeCell ref="A4:J4"/>
    <mergeCell ref="A5:J5"/>
    <mergeCell ref="A6:J6"/>
    <mergeCell ref="A8:J8"/>
    <mergeCell ref="A14:I14"/>
    <mergeCell ref="A19:H19"/>
    <mergeCell ref="A20:J20"/>
    <mergeCell ref="A10:I10"/>
    <mergeCell ref="B27:H27"/>
    <mergeCell ref="A11:I11"/>
    <mergeCell ref="A12:I12"/>
    <mergeCell ref="B28:H28"/>
    <mergeCell ref="B29:H29"/>
    <mergeCell ref="B30:H30"/>
    <mergeCell ref="A13:I13"/>
    <mergeCell ref="B26:H26"/>
    <mergeCell ref="B24:H24"/>
    <mergeCell ref="A25:J25"/>
    <mergeCell ref="B22:H22"/>
    <mergeCell ref="B23:H23"/>
    <mergeCell ref="B21:H21"/>
    <mergeCell ref="B35:H35"/>
    <mergeCell ref="B36:H36"/>
    <mergeCell ref="B37:H37"/>
    <mergeCell ref="B39:J39"/>
    <mergeCell ref="B31:H31"/>
    <mergeCell ref="A32:J32"/>
    <mergeCell ref="B33:I33"/>
    <mergeCell ref="B34:H34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K40" sqref="K40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52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1977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695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39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2246.4</v>
      </c>
      <c r="J21" s="9">
        <f>I21/695/12</f>
        <v>0.2693525179856115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3400.8</v>
      </c>
      <c r="J22" s="9">
        <f>I22/695/12</f>
        <v>0.4077697841726619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13372</v>
      </c>
      <c r="J23" s="9">
        <f>I23/695/12</f>
        <v>1.603357314148681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12180.8</v>
      </c>
      <c r="J24" s="9">
        <f>I24/695/12</f>
        <v>1.4605275779376496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983.43</v>
      </c>
      <c r="J27" s="9">
        <f>I27/695/12</f>
        <v>0.11791726618705035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14300.27</v>
      </c>
      <c r="J28" s="9">
        <f>I28/695/12</f>
        <v>1.7146606714628299</v>
      </c>
    </row>
    <row r="29" spans="1:10" ht="12.75">
      <c r="A29" s="3" t="s">
        <v>25</v>
      </c>
      <c r="B29" s="18" t="s">
        <v>73</v>
      </c>
      <c r="C29" s="19"/>
      <c r="D29" s="19"/>
      <c r="E29" s="19"/>
      <c r="F29" s="19"/>
      <c r="G29" s="19"/>
      <c r="H29" s="20"/>
      <c r="I29" s="3">
        <v>2159.66</v>
      </c>
      <c r="J29" s="9">
        <f>I29/695/12</f>
        <v>0.2589520383693045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16425.26</v>
      </c>
      <c r="J31" s="9">
        <f>I31/695/12</f>
        <v>1.9694556354916066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33682.45</v>
      </c>
      <c r="J34" s="9">
        <f>I34/695/12</f>
        <v>4.038663069544364</v>
      </c>
    </row>
    <row r="35" spans="1:10" ht="27" customHeight="1">
      <c r="A35" s="3" t="s">
        <v>34</v>
      </c>
      <c r="B35" s="34" t="s">
        <v>35</v>
      </c>
      <c r="C35" s="34"/>
      <c r="D35" s="34"/>
      <c r="E35" s="34"/>
      <c r="F35" s="34"/>
      <c r="G35" s="34"/>
      <c r="H35" s="34"/>
      <c r="I35" s="4"/>
      <c r="J35" s="3"/>
    </row>
    <row r="36" spans="1:10" ht="12.75">
      <c r="A36" s="7" t="s">
        <v>36</v>
      </c>
      <c r="B36" s="33" t="s">
        <v>70</v>
      </c>
      <c r="C36" s="33"/>
      <c r="D36" s="33"/>
      <c r="E36" s="33"/>
      <c r="F36" s="33"/>
      <c r="G36" s="33"/>
      <c r="H36" s="33"/>
      <c r="I36" s="10">
        <v>21874.92</v>
      </c>
      <c r="J36" s="9">
        <f>I36/695/12</f>
        <v>2.622892086330935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29884.74</v>
      </c>
      <c r="J37" s="9">
        <f>I37/695/12</f>
        <v>3.5833021582733817</v>
      </c>
    </row>
    <row r="38" spans="9:10" ht="12.75">
      <c r="I38" s="16">
        <f>I21+I22+I23+I24+I27+I28+I31+I34+I36+I37+I29</f>
        <v>150510.72999999998</v>
      </c>
      <c r="J38" s="11">
        <f>J21+J22+J23+J24+J27+J28+J31++J36+J37+J34+J29</f>
        <v>18.046850119904075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4787.6</v>
      </c>
      <c r="J42" s="1">
        <v>27671.71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144461.35</v>
      </c>
      <c r="J43" s="1">
        <v>605338.58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142645.5</v>
      </c>
      <c r="J44" s="1">
        <v>598973.2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6603.450000000012</v>
      </c>
      <c r="J45" s="1">
        <f>J42+J43-J44</f>
        <v>34037.08999999997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150510.77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A3:J3"/>
    <mergeCell ref="A4:J4"/>
    <mergeCell ref="A5:J5"/>
    <mergeCell ref="A6:J6"/>
    <mergeCell ref="A8:J8"/>
    <mergeCell ref="A14:I14"/>
    <mergeCell ref="A19:H19"/>
    <mergeCell ref="A20:J20"/>
    <mergeCell ref="A10:I10"/>
    <mergeCell ref="B27:H27"/>
    <mergeCell ref="A11:I11"/>
    <mergeCell ref="A12:I12"/>
    <mergeCell ref="B28:H28"/>
    <mergeCell ref="B29:H29"/>
    <mergeCell ref="B30:H30"/>
    <mergeCell ref="A13:I13"/>
    <mergeCell ref="B26:H26"/>
    <mergeCell ref="B24:H24"/>
    <mergeCell ref="A25:J25"/>
    <mergeCell ref="B22:H22"/>
    <mergeCell ref="B23:H23"/>
    <mergeCell ref="B21:H21"/>
    <mergeCell ref="B35:H35"/>
    <mergeCell ref="B36:H36"/>
    <mergeCell ref="B37:H37"/>
    <mergeCell ref="B39:J39"/>
    <mergeCell ref="B31:H31"/>
    <mergeCell ref="A32:J32"/>
    <mergeCell ref="B33:I33"/>
    <mergeCell ref="B34:H34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53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1973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740.1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35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2204.89</v>
      </c>
      <c r="J21" s="9">
        <f>I21/739.9/12</f>
        <v>0.24833198179934224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3337.9</v>
      </c>
      <c r="J22" s="9">
        <f>I22/739.9/12</f>
        <v>0.37594044240212643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20977.17</v>
      </c>
      <c r="J23" s="9">
        <f>I23/739.9/12</f>
        <v>2.3626131909717527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4103.43</v>
      </c>
      <c r="J24" s="9">
        <f>I24/739.9/12</f>
        <v>0.46216042708474125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974.39</v>
      </c>
      <c r="J27" s="9">
        <f>I27/739.9/12</f>
        <v>0.10974343379736001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14061.92</v>
      </c>
      <c r="J28" s="9">
        <f>I28/739.9/12</f>
        <v>1.583763571653827</v>
      </c>
    </row>
    <row r="29" spans="1:10" ht="12.75">
      <c r="A29" s="3" t="s">
        <v>25</v>
      </c>
      <c r="B29" s="18" t="s">
        <v>74</v>
      </c>
      <c r="C29" s="19"/>
      <c r="D29" s="19"/>
      <c r="E29" s="19"/>
      <c r="F29" s="19"/>
      <c r="G29" s="19"/>
      <c r="H29" s="20"/>
      <c r="I29" s="3">
        <v>2309.11</v>
      </c>
      <c r="J29" s="9">
        <f>I29/739.9/12</f>
        <v>0.260070054511871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15112.19</v>
      </c>
      <c r="J31" s="9">
        <f>I31/739.9/12</f>
        <v>1.7020532053881157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36013.27</v>
      </c>
      <c r="J34" s="9">
        <f>I34/739.9/12</f>
        <v>4.056096544578096</v>
      </c>
    </row>
    <row r="35" spans="1:10" ht="27" customHeight="1">
      <c r="A35" s="3" t="s">
        <v>34</v>
      </c>
      <c r="B35" s="34" t="s">
        <v>35</v>
      </c>
      <c r="C35" s="34"/>
      <c r="D35" s="34"/>
      <c r="E35" s="34"/>
      <c r="F35" s="34"/>
      <c r="G35" s="34"/>
      <c r="H35" s="34"/>
      <c r="I35" s="4"/>
      <c r="J35" s="3"/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21469.89</v>
      </c>
      <c r="J36" s="9">
        <f>I36/739.9/12</f>
        <v>2.4181071766454925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32927.4</v>
      </c>
      <c r="J37" s="9">
        <f>I37/739.9/12</f>
        <v>3.708541694823625</v>
      </c>
    </row>
    <row r="38" spans="9:10" ht="12.75">
      <c r="I38" s="14">
        <f>I21+I22+I23+I24+I27+I28+I31+I34+I36+I37+I29</f>
        <v>153491.56</v>
      </c>
      <c r="J38" s="11">
        <f>J21+J22+J23+J24+J27+J28+J31++J36+J37+J34+J29</f>
        <v>17.28742172365635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6593.36</v>
      </c>
      <c r="J42" s="1">
        <v>36542.285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155028.52</v>
      </c>
      <c r="J43" s="1">
        <v>594079.36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155584.92</v>
      </c>
      <c r="J44" s="1">
        <v>601192.79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6036.959999999963</v>
      </c>
      <c r="J45" s="9">
        <f>J42+J43-J44</f>
        <v>29428.85499999998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153491.52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3:I33"/>
    <mergeCell ref="B34:H34"/>
    <mergeCell ref="B35:H35"/>
    <mergeCell ref="B36:H36"/>
    <mergeCell ref="B37:H37"/>
    <mergeCell ref="B39:J39"/>
    <mergeCell ref="B27:H27"/>
    <mergeCell ref="B28:H28"/>
    <mergeCell ref="B29:H29"/>
    <mergeCell ref="B30:H30"/>
    <mergeCell ref="B31:H31"/>
    <mergeCell ref="A32:J32"/>
    <mergeCell ref="A3:J3"/>
    <mergeCell ref="A4:J4"/>
    <mergeCell ref="A5:J5"/>
    <mergeCell ref="A6:J6"/>
    <mergeCell ref="A13:I13"/>
    <mergeCell ref="B26:H26"/>
    <mergeCell ref="B24:H24"/>
    <mergeCell ref="A25:J25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L25" sqref="L25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54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1978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727.1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16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33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2223.62</v>
      </c>
      <c r="J21" s="9">
        <f>I21/727.1/12</f>
        <v>0.25485031861733826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3366.31</v>
      </c>
      <c r="J22" s="9">
        <f>I22/727.1/12</f>
        <v>0.38581465181313895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70480.75</v>
      </c>
      <c r="J23" s="9">
        <f>I23/727.1/12</f>
        <v>8.077837757300692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4138.4</v>
      </c>
      <c r="J24" s="9">
        <f>I24/727.1/12</f>
        <v>0.4743043139412277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952.5</v>
      </c>
      <c r="J27" s="9">
        <f>I27/727.1/12</f>
        <v>0.10916655205611332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14760.65</v>
      </c>
      <c r="J28" s="9">
        <f>I28/727.1/12</f>
        <v>1.6917262641544033</v>
      </c>
    </row>
    <row r="29" spans="1:10" ht="12.75">
      <c r="A29" s="3" t="s">
        <v>25</v>
      </c>
      <c r="B29" s="18" t="s">
        <v>75</v>
      </c>
      <c r="C29" s="19"/>
      <c r="D29" s="19"/>
      <c r="E29" s="19"/>
      <c r="F29" s="19"/>
      <c r="G29" s="19"/>
      <c r="H29" s="20"/>
      <c r="I29" s="3">
        <v>3921.98</v>
      </c>
      <c r="J29" s="9">
        <f>I29/727.1/12</f>
        <v>0.4495002979874387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15643.67</v>
      </c>
      <c r="J31" s="9">
        <f>I31/727.1/12</f>
        <v>1.7929296749644708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35380.69</v>
      </c>
      <c r="J34" s="9">
        <f>I34/727.1/12</f>
        <v>4.055000458442214</v>
      </c>
    </row>
    <row r="35" spans="1:10" ht="27" customHeight="1">
      <c r="A35" s="3" t="s">
        <v>34</v>
      </c>
      <c r="B35" s="34" t="s">
        <v>35</v>
      </c>
      <c r="C35" s="34"/>
      <c r="D35" s="34"/>
      <c r="E35" s="34"/>
      <c r="F35" s="34"/>
      <c r="G35" s="34"/>
      <c r="H35" s="34"/>
      <c r="I35" s="4"/>
      <c r="J35" s="3"/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21652.07</v>
      </c>
      <c r="J36" s="9">
        <f>I36/727.1/12</f>
        <v>2.481555723651034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27499.9</v>
      </c>
      <c r="J37" s="9">
        <f>I37/727.1/12</f>
        <v>3.151778755787833</v>
      </c>
    </row>
    <row r="38" spans="9:10" ht="12.75">
      <c r="I38" s="14">
        <f>I21+I22+I23+I24+I27+I28+I31+I34+I36+I37+I29</f>
        <v>200020.53999999998</v>
      </c>
      <c r="J38" s="11">
        <f>J21+J22+J23+J24+J27+J28+J31++J36+J37+J34+J29</f>
        <v>22.924464768715904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25879.42</v>
      </c>
      <c r="J42" s="1">
        <v>111814.95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152305.32</v>
      </c>
      <c r="J43" s="1">
        <v>629950.32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157136.61</v>
      </c>
      <c r="J44" s="1">
        <v>649147.76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21048.130000000005</v>
      </c>
      <c r="J45" s="1">
        <f>J42+J43-J44</f>
        <v>92617.5099999999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200020.46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A3:J3"/>
    <mergeCell ref="A4:J4"/>
    <mergeCell ref="A5:J5"/>
    <mergeCell ref="A6:J6"/>
    <mergeCell ref="A8:J8"/>
    <mergeCell ref="A14:I14"/>
    <mergeCell ref="A19:H19"/>
    <mergeCell ref="A20:J20"/>
    <mergeCell ref="A10:I10"/>
    <mergeCell ref="B27:H27"/>
    <mergeCell ref="A11:I11"/>
    <mergeCell ref="A12:I12"/>
    <mergeCell ref="B28:H28"/>
    <mergeCell ref="B29:H29"/>
    <mergeCell ref="B30:H30"/>
    <mergeCell ref="A13:I13"/>
    <mergeCell ref="B26:H26"/>
    <mergeCell ref="B24:H24"/>
    <mergeCell ref="A25:J25"/>
    <mergeCell ref="B22:H22"/>
    <mergeCell ref="B23:H23"/>
    <mergeCell ref="B21:H21"/>
    <mergeCell ref="B35:H35"/>
    <mergeCell ref="B36:H36"/>
    <mergeCell ref="B37:H37"/>
    <mergeCell ref="B39:J39"/>
    <mergeCell ref="B31:H31"/>
    <mergeCell ref="A32:J32"/>
    <mergeCell ref="B33:I33"/>
    <mergeCell ref="B34:H34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55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1982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844.3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37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7106.8</v>
      </c>
      <c r="J21" s="9">
        <f>I21/844.3/12</f>
        <v>0.7014489320541673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3959.3</v>
      </c>
      <c r="J22" s="9">
        <f>I22/844.3/12</f>
        <v>0.3907872399226184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20390.37</v>
      </c>
      <c r="J23" s="9">
        <f>I23/844.3/12</f>
        <v>2.012551818074144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4867.4</v>
      </c>
      <c r="J24" s="9">
        <f>I24/844.3/12</f>
        <v>0.48041770302814957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1106.03</v>
      </c>
      <c r="J27" s="9">
        <f>I27/844.3/12</f>
        <v>0.10916637056338585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17508.11</v>
      </c>
      <c r="J28" s="9">
        <f>I28/844.3/12</f>
        <v>1.7280696040112125</v>
      </c>
    </row>
    <row r="29" spans="1:10" ht="12.75">
      <c r="A29" s="3" t="s">
        <v>25</v>
      </c>
      <c r="B29" s="18" t="s">
        <v>76</v>
      </c>
      <c r="C29" s="19"/>
      <c r="D29" s="19"/>
      <c r="E29" s="19"/>
      <c r="F29" s="19"/>
      <c r="G29" s="19"/>
      <c r="H29" s="20"/>
      <c r="I29" s="3">
        <v>2634.22</v>
      </c>
      <c r="J29" s="9">
        <f>I29/844.3/12</f>
        <v>0.2600003948043744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18815.76</v>
      </c>
      <c r="J31" s="9">
        <f>I31/844.3/12</f>
        <v>1.8571360890678668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41083.64</v>
      </c>
      <c r="J34" s="9">
        <f>I34/844.3/12</f>
        <v>4.055000197402188</v>
      </c>
    </row>
    <row r="35" spans="1:10" ht="27" customHeight="1">
      <c r="A35" s="3" t="s">
        <v>34</v>
      </c>
      <c r="B35" s="34" t="s">
        <v>35</v>
      </c>
      <c r="C35" s="34"/>
      <c r="D35" s="34"/>
      <c r="E35" s="34"/>
      <c r="F35" s="34"/>
      <c r="G35" s="34"/>
      <c r="H35" s="34"/>
      <c r="I35" s="4"/>
      <c r="J35" s="3"/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25466.19</v>
      </c>
      <c r="J36" s="9">
        <f>I36/844.3/12</f>
        <v>2.5135408030320976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35937.7</v>
      </c>
      <c r="J37" s="9">
        <f>I37/844.3/12</f>
        <v>3.547090291760433</v>
      </c>
    </row>
    <row r="38" spans="9:10" ht="12.75">
      <c r="I38" s="14">
        <f>I21+I22+I23+I24+I27+I28+I31+I34+I36+I37+I29</f>
        <v>178875.52</v>
      </c>
      <c r="J38" s="11">
        <f>J21+J22+J23+J24+J27+J28+J31++J36+J37+J34+J29</f>
        <v>17.65520944372064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10828.15</v>
      </c>
      <c r="J42" s="1">
        <v>56473.26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176855.3</v>
      </c>
      <c r="J43" s="1">
        <v>692313.93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174368.16</v>
      </c>
      <c r="J44" s="1">
        <v>683363.17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13315.289999999979</v>
      </c>
      <c r="J45" s="1">
        <f>J42+J43-J44</f>
        <v>65424.02000000002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178875.45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3:I33"/>
    <mergeCell ref="B34:H34"/>
    <mergeCell ref="B35:H35"/>
    <mergeCell ref="B36:H36"/>
    <mergeCell ref="B37:H37"/>
    <mergeCell ref="B39:J39"/>
    <mergeCell ref="B27:H27"/>
    <mergeCell ref="B28:H28"/>
    <mergeCell ref="B29:H29"/>
    <mergeCell ref="B30:H30"/>
    <mergeCell ref="B31:H31"/>
    <mergeCell ref="A32:J32"/>
    <mergeCell ref="A3:J3"/>
    <mergeCell ref="A4:J4"/>
    <mergeCell ref="A5:J5"/>
    <mergeCell ref="A6:J6"/>
    <mergeCell ref="A13:I13"/>
    <mergeCell ref="B26:H26"/>
    <mergeCell ref="B24:H24"/>
    <mergeCell ref="A25:J25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">
      <selection activeCell="I27" sqref="I26:I27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56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1980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834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39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2600.95</v>
      </c>
      <c r="J21" s="9">
        <f>I21/834/12</f>
        <v>0.25988709032773777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3937.55</v>
      </c>
      <c r="J22" s="9">
        <f>I22/834/12</f>
        <v>0.3934402478017586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24745.18</v>
      </c>
      <c r="J23" s="9">
        <f>I23/834/12</f>
        <v>2.4725399680255795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4840.67</v>
      </c>
      <c r="J24" s="9">
        <f>I24/834/12</f>
        <v>0.48368005595523583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2585.4</v>
      </c>
      <c r="J27" s="9">
        <f>I27/834/12</f>
        <v>0.25833333333333336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16449.65</v>
      </c>
      <c r="J28" s="9">
        <f>I28/834/12</f>
        <v>1.6436500799360514</v>
      </c>
    </row>
    <row r="29" spans="1:10" ht="12.75">
      <c r="A29" s="3" t="s">
        <v>25</v>
      </c>
      <c r="B29" s="18" t="s">
        <v>77</v>
      </c>
      <c r="C29" s="19"/>
      <c r="D29" s="19"/>
      <c r="E29" s="19"/>
      <c r="F29" s="19"/>
      <c r="G29" s="19"/>
      <c r="H29" s="20"/>
      <c r="I29" s="3">
        <v>2602.08</v>
      </c>
      <c r="J29" s="9">
        <f>I29/834/12</f>
        <v>0.26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17678.25</v>
      </c>
      <c r="J31" s="9">
        <f>I31/834/12</f>
        <v>1.7664118705035972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40582.44</v>
      </c>
      <c r="J34" s="9">
        <f>I34/834/12</f>
        <v>4.055000000000001</v>
      </c>
    </row>
    <row r="35" spans="1:10" ht="27" customHeight="1">
      <c r="A35" s="3" t="s">
        <v>34</v>
      </c>
      <c r="B35" s="34" t="s">
        <v>35</v>
      </c>
      <c r="C35" s="34"/>
      <c r="D35" s="34"/>
      <c r="E35" s="34"/>
      <c r="F35" s="34"/>
      <c r="G35" s="34"/>
      <c r="H35" s="34"/>
      <c r="I35" s="4"/>
      <c r="J35" s="3"/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25326.35</v>
      </c>
      <c r="J36" s="9">
        <f>I36/834/12</f>
        <v>2.5306105115907274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36006.75</v>
      </c>
      <c r="J37" s="9">
        <f>I37/834/12</f>
        <v>3.597796762589928</v>
      </c>
    </row>
    <row r="38" spans="9:10" ht="12.75">
      <c r="I38" s="15">
        <f>I21+I22+I23+I24+I27+I28+I31+I34+I36+I37+I29</f>
        <v>177355.27</v>
      </c>
      <c r="J38" s="11">
        <f>J21+J22+J23+J24+J27+J28+J31++J36+J37+J34+J29</f>
        <v>17.72134992006395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5682.79</v>
      </c>
      <c r="J42" s="1">
        <v>32165.22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174697.59</v>
      </c>
      <c r="J43" s="1">
        <v>733742.19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168380.23</v>
      </c>
      <c r="J44" s="1">
        <v>705696.92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12000.149999999994</v>
      </c>
      <c r="J45" s="1">
        <f>J42+J43-J44</f>
        <v>60210.489999999874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177355.27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A3:J3"/>
    <mergeCell ref="A4:J4"/>
    <mergeCell ref="A5:J5"/>
    <mergeCell ref="A6:J6"/>
    <mergeCell ref="A8:J8"/>
    <mergeCell ref="A14:I14"/>
    <mergeCell ref="A19:H19"/>
    <mergeCell ref="A20:J20"/>
    <mergeCell ref="A10:I10"/>
    <mergeCell ref="B27:H27"/>
    <mergeCell ref="A11:I11"/>
    <mergeCell ref="A12:I12"/>
    <mergeCell ref="B28:H28"/>
    <mergeCell ref="B29:H29"/>
    <mergeCell ref="B30:H30"/>
    <mergeCell ref="A13:I13"/>
    <mergeCell ref="B26:H26"/>
    <mergeCell ref="B24:H24"/>
    <mergeCell ref="A25:J25"/>
    <mergeCell ref="B22:H22"/>
    <mergeCell ref="B23:H23"/>
    <mergeCell ref="B21:H21"/>
    <mergeCell ref="B35:H35"/>
    <mergeCell ref="B36:H36"/>
    <mergeCell ref="B37:H37"/>
    <mergeCell ref="B39:J39"/>
    <mergeCell ref="B31:H31"/>
    <mergeCell ref="A32:J32"/>
    <mergeCell ref="B33:I33"/>
    <mergeCell ref="B34:H34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57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1983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845.8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43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2547.1</v>
      </c>
      <c r="J21" s="9">
        <f>I21/845.8/12</f>
        <v>0.25095570268779066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3856.04</v>
      </c>
      <c r="J22" s="9">
        <f>I22/845.8/12</f>
        <v>0.37992039095136754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24232.82</v>
      </c>
      <c r="J23" s="9">
        <f>I23/845.8/12</f>
        <v>2.3875640419326873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4740.46</v>
      </c>
      <c r="J24" s="9">
        <f>I24/845.8/12</f>
        <v>0.46705880034681174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1099.54</v>
      </c>
      <c r="J27" s="9">
        <f>I27/845.8/12</f>
        <v>0.10833333333333334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17329.53</v>
      </c>
      <c r="J28" s="9">
        <f>I28/845.8/12</f>
        <v>1.7074101442421377</v>
      </c>
    </row>
    <row r="29" spans="1:10" ht="12.75">
      <c r="A29" s="3" t="s">
        <v>25</v>
      </c>
      <c r="B29" s="18" t="s">
        <v>77</v>
      </c>
      <c r="C29" s="19"/>
      <c r="D29" s="19"/>
      <c r="E29" s="19"/>
      <c r="F29" s="19"/>
      <c r="G29" s="19"/>
      <c r="H29" s="20"/>
      <c r="I29" s="3">
        <v>2638.9</v>
      </c>
      <c r="J29" s="9">
        <f>I29/845.8/12</f>
        <v>0.26000039410420117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17524.45</v>
      </c>
      <c r="J31" s="9">
        <f>I31/845.8/12</f>
        <v>1.7266148419642156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41156.63</v>
      </c>
      <c r="J34" s="9">
        <f>I34/845.8/12</f>
        <v>4.055000197052101</v>
      </c>
    </row>
    <row r="35" spans="1:10" ht="27" customHeight="1">
      <c r="A35" s="3" t="s">
        <v>34</v>
      </c>
      <c r="B35" s="34" t="s">
        <v>35</v>
      </c>
      <c r="C35" s="34"/>
      <c r="D35" s="34"/>
      <c r="E35" s="34"/>
      <c r="F35" s="34"/>
      <c r="G35" s="34"/>
      <c r="H35" s="34"/>
      <c r="I35" s="4"/>
      <c r="J35" s="3"/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24802.06</v>
      </c>
      <c r="J36" s="9">
        <f>I36/845.8/12</f>
        <v>2.4436490107984556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36516.19</v>
      </c>
      <c r="J37" s="9">
        <f>I37/845.8/12</f>
        <v>3.597795972255065</v>
      </c>
    </row>
    <row r="38" spans="9:10" ht="12.75">
      <c r="I38" s="15">
        <f>I21+I22+I23+I24+I27+I28+I31+I34+I36+I37+I29</f>
        <v>176443.72</v>
      </c>
      <c r="J38" s="11">
        <f>J21+J22+J23+J24+J27+J28+J31++J36+J37+J34+J29</f>
        <v>17.384302829668165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12141.51</v>
      </c>
      <c r="J42" s="1">
        <v>66172.14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177169.65</v>
      </c>
      <c r="J43" s="1">
        <v>560602.94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163225.91</v>
      </c>
      <c r="J44" s="1">
        <v>553390.89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26085.25</v>
      </c>
      <c r="J45" s="1">
        <f>J42+J43-J44</f>
        <v>73384.18999999994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176443.74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3:I33"/>
    <mergeCell ref="B34:H34"/>
    <mergeCell ref="B35:H35"/>
    <mergeCell ref="B36:H36"/>
    <mergeCell ref="B37:H37"/>
    <mergeCell ref="B39:J39"/>
    <mergeCell ref="B27:H27"/>
    <mergeCell ref="B28:H28"/>
    <mergeCell ref="B29:H29"/>
    <mergeCell ref="B30:H30"/>
    <mergeCell ref="B31:H31"/>
    <mergeCell ref="A32:J32"/>
    <mergeCell ref="A3:J3"/>
    <mergeCell ref="A4:J4"/>
    <mergeCell ref="A5:J5"/>
    <mergeCell ref="A6:J6"/>
    <mergeCell ref="A13:I13"/>
    <mergeCell ref="B26:H26"/>
    <mergeCell ref="B24:H24"/>
    <mergeCell ref="A25:J25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J44" sqref="J44:J45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58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1992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825.3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18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38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2408.38</v>
      </c>
      <c r="J21" s="9">
        <f>I21/825.3/12</f>
        <v>0.24318227715174282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3646.03</v>
      </c>
      <c r="J22" s="9">
        <f>I22/825.3/12</f>
        <v>0.36815198513671804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22913.1</v>
      </c>
      <c r="J23" s="9">
        <f>I23/825.3/12</f>
        <v>2.313613231552163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4482.27</v>
      </c>
      <c r="J24" s="9">
        <f>I24/825.3/12</f>
        <v>0.45258996728462386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1072.9</v>
      </c>
      <c r="J27" s="9">
        <f>I27/825.3/12</f>
        <v>0.10833434306716751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14627.41</v>
      </c>
      <c r="J28" s="9">
        <f>I28/825.3/12</f>
        <v>1.4769790783149563</v>
      </c>
    </row>
    <row r="29" spans="1:10" ht="12.75">
      <c r="A29" s="3" t="s">
        <v>25</v>
      </c>
      <c r="B29" s="18" t="s">
        <v>77</v>
      </c>
      <c r="C29" s="19"/>
      <c r="D29" s="19"/>
      <c r="E29" s="19"/>
      <c r="F29" s="19"/>
      <c r="G29" s="19"/>
      <c r="H29" s="20"/>
      <c r="I29" s="3">
        <v>2574.94</v>
      </c>
      <c r="J29" s="9">
        <f>I29/825.3/12</f>
        <v>0.2600004038935337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15719.91</v>
      </c>
      <c r="J31" s="9">
        <f>I31/825.3/12</f>
        <v>1.5872924996970799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40159.1</v>
      </c>
      <c r="J34" s="9">
        <f>I34/825.3/12</f>
        <v>4.0550002019467675</v>
      </c>
    </row>
    <row r="35" spans="1:10" ht="27" customHeight="1">
      <c r="A35" s="3" t="s">
        <v>34</v>
      </c>
      <c r="B35" s="34" t="s">
        <v>35</v>
      </c>
      <c r="C35" s="34"/>
      <c r="D35" s="34"/>
      <c r="E35" s="34"/>
      <c r="F35" s="34"/>
      <c r="G35" s="34"/>
      <c r="H35" s="34"/>
      <c r="I35" s="4"/>
      <c r="J35" s="3"/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26026.13</v>
      </c>
      <c r="J36" s="9">
        <f>I36/825.3/12</f>
        <v>2.627946403328083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35631.14</v>
      </c>
      <c r="J37" s="9">
        <f>I37/825.3/12</f>
        <v>3.59779676077386</v>
      </c>
    </row>
    <row r="38" spans="9:10" ht="12.75">
      <c r="I38" s="15">
        <f>I21+I22+I23+I24+I27+I28+I29+I31+I34+I36+I37</f>
        <v>169261.31</v>
      </c>
      <c r="J38" s="11">
        <f>J21+J22+J23+J24+J27+J28+J31++J36+J37+J34+J29</f>
        <v>17.0908871521467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">
        <v>16510</v>
      </c>
      <c r="J42" s="1">
        <v>83522.15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172872.04</v>
      </c>
      <c r="J43" s="1">
        <v>709504.58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177837.67</v>
      </c>
      <c r="J44" s="1">
        <v>739657.79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11544.369999999995</v>
      </c>
      <c r="J45" s="1">
        <f>J42+J43-J44</f>
        <v>53368.939999999944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169261.32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A3:J3"/>
    <mergeCell ref="A4:J4"/>
    <mergeCell ref="A5:J5"/>
    <mergeCell ref="A6:J6"/>
    <mergeCell ref="A8:J8"/>
    <mergeCell ref="A14:I14"/>
    <mergeCell ref="A19:H19"/>
    <mergeCell ref="A20:J20"/>
    <mergeCell ref="A10:I10"/>
    <mergeCell ref="B27:H27"/>
    <mergeCell ref="A11:I11"/>
    <mergeCell ref="A12:I12"/>
    <mergeCell ref="B28:H28"/>
    <mergeCell ref="B29:H29"/>
    <mergeCell ref="B30:H30"/>
    <mergeCell ref="A13:I13"/>
    <mergeCell ref="B26:H26"/>
    <mergeCell ref="B24:H24"/>
    <mergeCell ref="A25:J25"/>
    <mergeCell ref="B22:H22"/>
    <mergeCell ref="B23:H23"/>
    <mergeCell ref="B21:H21"/>
    <mergeCell ref="B35:H35"/>
    <mergeCell ref="B36:H36"/>
    <mergeCell ref="B37:H37"/>
    <mergeCell ref="B39:J39"/>
    <mergeCell ref="B31:H31"/>
    <mergeCell ref="A32:J32"/>
    <mergeCell ref="B33:I33"/>
    <mergeCell ref="B34:H34"/>
    <mergeCell ref="B45:H45"/>
    <mergeCell ref="B48:J48"/>
    <mergeCell ref="C47:I47"/>
    <mergeCell ref="B41:H41"/>
    <mergeCell ref="B42:H42"/>
    <mergeCell ref="B43:H43"/>
    <mergeCell ref="B44:H44"/>
    <mergeCell ref="B46:H46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3">
      <selection activeCell="B48" sqref="B48:J48"/>
    </sheetView>
  </sheetViews>
  <sheetFormatPr defaultColWidth="9.00390625" defaultRowHeight="12.75"/>
  <cols>
    <col min="1" max="1" width="3.875" style="0" customWidth="1"/>
    <col min="3" max="3" width="8.25390625" style="0" customWidth="1"/>
    <col min="8" max="8" width="4.625" style="0" customWidth="1"/>
    <col min="9" max="9" width="8.25390625" style="0" customWidth="1"/>
    <col min="10" max="10" width="10.00390625" style="0" customWidth="1"/>
  </cols>
  <sheetData>
    <row r="3" spans="1:10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59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81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1" t="s">
        <v>3</v>
      </c>
      <c r="B10" s="22"/>
      <c r="C10" s="22"/>
      <c r="D10" s="22"/>
      <c r="E10" s="22"/>
      <c r="F10" s="22"/>
      <c r="G10" s="22"/>
      <c r="H10" s="22"/>
      <c r="I10" s="23"/>
      <c r="J10" s="1">
        <v>1969</v>
      </c>
    </row>
    <row r="11" spans="1:10" ht="12.75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1">
        <v>466.9</v>
      </c>
    </row>
    <row r="12" spans="1:10" ht="12.75">
      <c r="A12" s="21" t="s">
        <v>5</v>
      </c>
      <c r="B12" s="22"/>
      <c r="C12" s="22"/>
      <c r="D12" s="22"/>
      <c r="E12" s="22"/>
      <c r="F12" s="22"/>
      <c r="G12" s="22"/>
      <c r="H12" s="22"/>
      <c r="I12" s="23"/>
      <c r="J12" s="1">
        <v>2</v>
      </c>
    </row>
    <row r="13" spans="1:10" ht="12.75">
      <c r="A13" s="21" t="s">
        <v>6</v>
      </c>
      <c r="B13" s="22"/>
      <c r="C13" s="22"/>
      <c r="D13" s="22"/>
      <c r="E13" s="22"/>
      <c r="F13" s="22"/>
      <c r="G13" s="22"/>
      <c r="H13" s="22"/>
      <c r="I13" s="23"/>
      <c r="J13" s="1">
        <v>12</v>
      </c>
    </row>
    <row r="14" spans="1:10" ht="12.75">
      <c r="A14" s="21" t="s">
        <v>7</v>
      </c>
      <c r="B14" s="22"/>
      <c r="C14" s="22"/>
      <c r="D14" s="22"/>
      <c r="E14" s="22"/>
      <c r="F14" s="22"/>
      <c r="G14" s="22"/>
      <c r="H14" s="22"/>
      <c r="I14" s="23"/>
      <c r="J14" s="1">
        <v>23</v>
      </c>
    </row>
    <row r="16" ht="9.75" customHeight="1"/>
    <row r="17" spans="3:7" ht="15.75">
      <c r="C17" s="5" t="s">
        <v>8</v>
      </c>
      <c r="D17" s="5"/>
      <c r="E17" s="5"/>
      <c r="F17" s="5"/>
      <c r="G17" s="5"/>
    </row>
    <row r="18" ht="12.75">
      <c r="S18" s="3"/>
    </row>
    <row r="19" spans="1:10" ht="31.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1" t="s">
        <v>10</v>
      </c>
      <c r="J19" s="2" t="s">
        <v>9</v>
      </c>
    </row>
    <row r="20" spans="1:10" ht="25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6" t="s">
        <v>13</v>
      </c>
      <c r="B21" s="18" t="s">
        <v>14</v>
      </c>
      <c r="C21" s="19"/>
      <c r="D21" s="19"/>
      <c r="E21" s="19"/>
      <c r="F21" s="19"/>
      <c r="G21" s="19"/>
      <c r="H21" s="20"/>
      <c r="I21" s="3">
        <v>1402.31</v>
      </c>
      <c r="J21" s="9">
        <f>I21/466.9/12</f>
        <v>0.25028735632183907</v>
      </c>
    </row>
    <row r="22" spans="1:10" ht="12.75">
      <c r="A22" s="3" t="s">
        <v>15</v>
      </c>
      <c r="B22" s="18" t="s">
        <v>16</v>
      </c>
      <c r="C22" s="19"/>
      <c r="D22" s="19"/>
      <c r="E22" s="19"/>
      <c r="F22" s="19"/>
      <c r="G22" s="19"/>
      <c r="H22" s="20"/>
      <c r="I22" s="10">
        <v>2122.9</v>
      </c>
      <c r="J22" s="9">
        <f>I22/466.9/12</f>
        <v>0.37889983579638753</v>
      </c>
    </row>
    <row r="23" spans="1:10" ht="12.75">
      <c r="A23" s="3" t="s">
        <v>17</v>
      </c>
      <c r="B23" s="18" t="s">
        <v>18</v>
      </c>
      <c r="C23" s="19"/>
      <c r="D23" s="19"/>
      <c r="E23" s="19"/>
      <c r="F23" s="19"/>
      <c r="G23" s="19"/>
      <c r="H23" s="20"/>
      <c r="I23" s="10">
        <v>13341.45</v>
      </c>
      <c r="J23" s="9">
        <f>I23/466.9/12</f>
        <v>2.381211180124224</v>
      </c>
    </row>
    <row r="24" spans="1:10" ht="12.75">
      <c r="A24" s="3" t="s">
        <v>19</v>
      </c>
      <c r="B24" s="18" t="s">
        <v>50</v>
      </c>
      <c r="C24" s="19"/>
      <c r="D24" s="19"/>
      <c r="E24" s="19"/>
      <c r="F24" s="19"/>
      <c r="G24" s="19"/>
      <c r="H24" s="20"/>
      <c r="I24" s="10">
        <v>2609.91</v>
      </c>
      <c r="J24" s="9">
        <f>I24/466.9/12</f>
        <v>0.4658224459198972</v>
      </c>
    </row>
    <row r="25" spans="1:10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24.75" customHeight="1">
      <c r="A26" s="3" t="s">
        <v>21</v>
      </c>
      <c r="B26" s="29" t="s">
        <v>22</v>
      </c>
      <c r="C26" s="30"/>
      <c r="D26" s="30"/>
      <c r="E26" s="30"/>
      <c r="F26" s="30"/>
      <c r="G26" s="30"/>
      <c r="H26" s="31"/>
      <c r="I26" s="3"/>
      <c r="J26" s="3"/>
    </row>
    <row r="27" spans="1:10" ht="12.75">
      <c r="A27" s="7" t="s">
        <v>23</v>
      </c>
      <c r="B27" s="18" t="s">
        <v>46</v>
      </c>
      <c r="C27" s="19"/>
      <c r="D27" s="19"/>
      <c r="E27" s="19"/>
      <c r="F27" s="19"/>
      <c r="G27" s="19"/>
      <c r="H27" s="20"/>
      <c r="I27" s="10">
        <v>606.97</v>
      </c>
      <c r="J27" s="9">
        <f>I27/466.9/12</f>
        <v>0.10833333333333334</v>
      </c>
    </row>
    <row r="28" spans="1:10" ht="25.5" customHeight="1">
      <c r="A28" s="3" t="s">
        <v>24</v>
      </c>
      <c r="B28" s="29" t="s">
        <v>47</v>
      </c>
      <c r="C28" s="30"/>
      <c r="D28" s="30"/>
      <c r="E28" s="30"/>
      <c r="F28" s="30"/>
      <c r="G28" s="30"/>
      <c r="H28" s="31"/>
      <c r="I28" s="10">
        <v>9540.77</v>
      </c>
      <c r="J28" s="9">
        <f>I28/466.9/12</f>
        <v>1.702857499821518</v>
      </c>
    </row>
    <row r="29" spans="1:10" ht="12.75">
      <c r="A29" s="3" t="s">
        <v>25</v>
      </c>
      <c r="B29" s="18" t="s">
        <v>78</v>
      </c>
      <c r="C29" s="19"/>
      <c r="D29" s="19"/>
      <c r="E29" s="19"/>
      <c r="F29" s="19"/>
      <c r="G29" s="19"/>
      <c r="H29" s="20"/>
      <c r="I29" s="3">
        <v>1456.73</v>
      </c>
      <c r="J29" s="9">
        <f>I29/466.9/12</f>
        <v>0.26000035696437496</v>
      </c>
    </row>
    <row r="30" spans="1:10" ht="12.75">
      <c r="A30" s="3" t="s">
        <v>26</v>
      </c>
      <c r="B30" s="33" t="s">
        <v>27</v>
      </c>
      <c r="C30" s="33"/>
      <c r="D30" s="33"/>
      <c r="E30" s="33"/>
      <c r="F30" s="33"/>
      <c r="G30" s="33"/>
      <c r="H30" s="33"/>
      <c r="I30" s="3"/>
      <c r="J30" s="3"/>
    </row>
    <row r="31" spans="1:10" ht="12.75">
      <c r="A31" s="7" t="s">
        <v>28</v>
      </c>
      <c r="B31" s="18" t="s">
        <v>29</v>
      </c>
      <c r="C31" s="19"/>
      <c r="D31" s="19"/>
      <c r="E31" s="19"/>
      <c r="F31" s="19"/>
      <c r="G31" s="19"/>
      <c r="H31" s="20"/>
      <c r="I31" s="10">
        <v>10253.35</v>
      </c>
      <c r="J31" s="9">
        <f>I31/466.9/12</f>
        <v>1.8300403369743703</v>
      </c>
    </row>
    <row r="32" spans="1:10" ht="12.75">
      <c r="A32" s="28" t="s">
        <v>30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8">
        <v>9</v>
      </c>
      <c r="B33" s="33" t="s">
        <v>31</v>
      </c>
      <c r="C33" s="33"/>
      <c r="D33" s="33"/>
      <c r="E33" s="33"/>
      <c r="F33" s="33"/>
      <c r="G33" s="33"/>
      <c r="H33" s="33"/>
      <c r="I33" s="33"/>
      <c r="J33" s="3"/>
    </row>
    <row r="34" spans="1:10" ht="12.75">
      <c r="A34" s="7" t="s">
        <v>32</v>
      </c>
      <c r="B34" s="33" t="s">
        <v>33</v>
      </c>
      <c r="C34" s="33"/>
      <c r="D34" s="33"/>
      <c r="E34" s="33"/>
      <c r="F34" s="33"/>
      <c r="G34" s="33"/>
      <c r="H34" s="33"/>
      <c r="I34" s="12">
        <v>22719.35</v>
      </c>
      <c r="J34" s="9">
        <f>I34/466.9/12</f>
        <v>4.05499928607125</v>
      </c>
    </row>
    <row r="35" spans="1:10" ht="27" customHeight="1">
      <c r="A35" s="3" t="s">
        <v>34</v>
      </c>
      <c r="B35" s="34" t="s">
        <v>35</v>
      </c>
      <c r="C35" s="34"/>
      <c r="D35" s="34"/>
      <c r="E35" s="34"/>
      <c r="F35" s="34"/>
      <c r="G35" s="34"/>
      <c r="H35" s="34"/>
      <c r="I35" s="4"/>
      <c r="J35" s="3"/>
    </row>
    <row r="36" spans="1:10" ht="12.75">
      <c r="A36" s="7" t="s">
        <v>36</v>
      </c>
      <c r="B36" s="33" t="s">
        <v>69</v>
      </c>
      <c r="C36" s="33"/>
      <c r="D36" s="33"/>
      <c r="E36" s="33"/>
      <c r="F36" s="33"/>
      <c r="G36" s="33"/>
      <c r="H36" s="33"/>
      <c r="I36" s="10">
        <v>13654.77</v>
      </c>
      <c r="J36" s="9">
        <f>I36/466.9/12</f>
        <v>2.4371332191047337</v>
      </c>
    </row>
    <row r="37" spans="1:10" ht="12.75">
      <c r="A37" s="3" t="s">
        <v>37</v>
      </c>
      <c r="B37" s="33" t="s">
        <v>38</v>
      </c>
      <c r="C37" s="33"/>
      <c r="D37" s="33"/>
      <c r="E37" s="33"/>
      <c r="F37" s="33"/>
      <c r="G37" s="33"/>
      <c r="H37" s="33"/>
      <c r="I37" s="12">
        <v>19553.8</v>
      </c>
      <c r="J37" s="9">
        <f>I37/466.9/12</f>
        <v>3.490004997501249</v>
      </c>
    </row>
    <row r="38" spans="9:10" ht="12.75">
      <c r="I38" s="15">
        <f>I21+I22+I23+I24+I27+I28+I31+I34+I36+I37+I29</f>
        <v>97262.31</v>
      </c>
      <c r="J38" s="11">
        <f>J21+J22+J23+J24+J27+J28+J31++J36+J37+J34+J29</f>
        <v>17.35958984793318</v>
      </c>
    </row>
    <row r="39" spans="2:10" ht="15.75">
      <c r="B39" s="35" t="s">
        <v>39</v>
      </c>
      <c r="C39" s="35"/>
      <c r="D39" s="35"/>
      <c r="E39" s="35"/>
      <c r="F39" s="35"/>
      <c r="G39" s="35"/>
      <c r="H39" s="35"/>
      <c r="I39" s="35"/>
      <c r="J39" s="35"/>
    </row>
    <row r="41" spans="1:10" ht="20.25" customHeight="1">
      <c r="A41" s="3"/>
      <c r="B41" s="36"/>
      <c r="C41" s="36"/>
      <c r="D41" s="36"/>
      <c r="E41" s="36"/>
      <c r="F41" s="36"/>
      <c r="G41" s="36"/>
      <c r="H41" s="36"/>
      <c r="I41" s="2" t="s">
        <v>48</v>
      </c>
      <c r="J41" s="1" t="s">
        <v>41</v>
      </c>
    </row>
    <row r="42" spans="1:10" ht="12.75">
      <c r="A42" s="3" t="s">
        <v>13</v>
      </c>
      <c r="B42" s="36" t="s">
        <v>40</v>
      </c>
      <c r="C42" s="36"/>
      <c r="D42" s="36"/>
      <c r="E42" s="36"/>
      <c r="F42" s="36"/>
      <c r="G42" s="36"/>
      <c r="H42" s="36"/>
      <c r="I42" s="13">
        <v>12737.16</v>
      </c>
      <c r="J42" s="1">
        <v>66947.33</v>
      </c>
    </row>
    <row r="43" spans="1:10" ht="12.75">
      <c r="A43" s="8">
        <v>2</v>
      </c>
      <c r="B43" s="36" t="s">
        <v>49</v>
      </c>
      <c r="C43" s="36"/>
      <c r="D43" s="36"/>
      <c r="E43" s="36"/>
      <c r="F43" s="36"/>
      <c r="G43" s="36"/>
      <c r="H43" s="36"/>
      <c r="I43" s="13">
        <v>97801.14</v>
      </c>
      <c r="J43" s="1">
        <v>392004.32</v>
      </c>
    </row>
    <row r="44" spans="1:10" ht="12.75">
      <c r="A44" s="3" t="s">
        <v>17</v>
      </c>
      <c r="B44" s="36" t="s">
        <v>42</v>
      </c>
      <c r="C44" s="36"/>
      <c r="D44" s="36"/>
      <c r="E44" s="36"/>
      <c r="F44" s="36"/>
      <c r="G44" s="36"/>
      <c r="H44" s="36"/>
      <c r="I44" s="13">
        <v>93378.05</v>
      </c>
      <c r="J44" s="1">
        <v>372525.08</v>
      </c>
    </row>
    <row r="45" spans="1:10" ht="12.75">
      <c r="A45" s="3" t="s">
        <v>19</v>
      </c>
      <c r="B45" s="36" t="s">
        <v>43</v>
      </c>
      <c r="C45" s="36"/>
      <c r="D45" s="36"/>
      <c r="E45" s="36"/>
      <c r="F45" s="36"/>
      <c r="G45" s="36"/>
      <c r="H45" s="36"/>
      <c r="I45" s="13">
        <f>I42+I43-I44</f>
        <v>17160.25</v>
      </c>
      <c r="J45" s="1">
        <f>J42+J43-J44</f>
        <v>86426.57</v>
      </c>
    </row>
    <row r="46" spans="1:10" ht="12.75">
      <c r="A46" s="8">
        <v>5</v>
      </c>
      <c r="B46" s="36" t="s">
        <v>44</v>
      </c>
      <c r="C46" s="36"/>
      <c r="D46" s="36"/>
      <c r="E46" s="36"/>
      <c r="F46" s="36"/>
      <c r="G46" s="36"/>
      <c r="H46" s="36"/>
      <c r="I46" s="13">
        <v>97262.27</v>
      </c>
      <c r="J46" s="3"/>
    </row>
    <row r="47" spans="3:9" ht="12.75">
      <c r="C47" s="28"/>
      <c r="D47" s="28"/>
      <c r="E47" s="28"/>
      <c r="F47" s="28"/>
      <c r="G47" s="28"/>
      <c r="H47" s="28"/>
      <c r="I47" s="28"/>
    </row>
    <row r="48" spans="2:10" ht="12.75">
      <c r="B48" s="28" t="s">
        <v>82</v>
      </c>
      <c r="C48" s="28"/>
      <c r="D48" s="28"/>
      <c r="E48" s="28"/>
      <c r="F48" s="28"/>
      <c r="G48" s="28"/>
      <c r="H48" s="28"/>
      <c r="I48" s="28"/>
      <c r="J48" s="28"/>
    </row>
  </sheetData>
  <sheetProtection/>
  <mergeCells count="38">
    <mergeCell ref="B45:H45"/>
    <mergeCell ref="B48:J48"/>
    <mergeCell ref="C47:I47"/>
    <mergeCell ref="B41:H41"/>
    <mergeCell ref="B42:H42"/>
    <mergeCell ref="B43:H43"/>
    <mergeCell ref="B44:H44"/>
    <mergeCell ref="B46:H46"/>
    <mergeCell ref="B33:I33"/>
    <mergeCell ref="B34:H34"/>
    <mergeCell ref="B35:H35"/>
    <mergeCell ref="B36:H36"/>
    <mergeCell ref="B37:H37"/>
    <mergeCell ref="B39:J39"/>
    <mergeCell ref="B27:H27"/>
    <mergeCell ref="B28:H28"/>
    <mergeCell ref="B29:H29"/>
    <mergeCell ref="B30:H30"/>
    <mergeCell ref="B31:H31"/>
    <mergeCell ref="A32:J32"/>
    <mergeCell ref="A3:J3"/>
    <mergeCell ref="A4:J4"/>
    <mergeCell ref="A5:J5"/>
    <mergeCell ref="A6:J6"/>
    <mergeCell ref="A13:I13"/>
    <mergeCell ref="B26:H26"/>
    <mergeCell ref="B24:H24"/>
    <mergeCell ref="A25:J25"/>
    <mergeCell ref="A8:J8"/>
    <mergeCell ref="B21:H21"/>
    <mergeCell ref="B22:H22"/>
    <mergeCell ref="B23:H23"/>
    <mergeCell ref="A14:I14"/>
    <mergeCell ref="A19:H19"/>
    <mergeCell ref="A20:J20"/>
    <mergeCell ref="A10:I10"/>
    <mergeCell ref="A11:I11"/>
    <mergeCell ref="A12:I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RePack by Diakov</cp:lastModifiedBy>
  <cp:lastPrinted>2018-02-21T12:13:02Z</cp:lastPrinted>
  <dcterms:created xsi:type="dcterms:W3CDTF">2015-03-18T11:06:44Z</dcterms:created>
  <dcterms:modified xsi:type="dcterms:W3CDTF">2018-02-21T12:13:33Z</dcterms:modified>
  <cp:category/>
  <cp:version/>
  <cp:contentType/>
  <cp:contentStatus/>
</cp:coreProperties>
</file>